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5" activeTab="0"/>
  </bookViews>
  <sheets>
    <sheet name="Fiche de conditionnement" sheetId="1" r:id="rId1"/>
    <sheet name="Utilitaires" sheetId="2" r:id="rId2"/>
    <sheet name="complément" sheetId="3" r:id="rId3"/>
    <sheet name="Grammages GEMRCN 1" sheetId="4" r:id="rId4"/>
  </sheets>
  <definedNames>
    <definedName name="_xlfn.SINGLE" hidden="1">#NAME?</definedName>
    <definedName name="_xlnm.Print_Titles" localSheetId="3">'Grammages GEMRCN 1'!$1:$3</definedName>
    <definedName name="_xlnm.Print_Area" localSheetId="0">'Fiche de conditionnement'!$A$6:$P$101</definedName>
    <definedName name="_xlnm.Print_Area" localSheetId="3">'Grammages GEMRCN 1'!$A$1:$L$199</definedName>
    <definedName name="_xlnm.Print_Area" localSheetId="1">'Utilitaires'!$A$1:$J$47</definedName>
  </definedNames>
  <calcPr fullCalcOnLoad="1"/>
</workbook>
</file>

<file path=xl/comments2.xml><?xml version="1.0" encoding="utf-8"?>
<comments xmlns="http://schemas.openxmlformats.org/spreadsheetml/2006/main">
  <authors>
    <author>CCR</author>
    <author>Joel</author>
  </authors>
  <commentList>
    <comment ref="E28" authorId="0">
      <text>
        <r>
          <rPr>
            <sz val="10"/>
            <rFont val="Arial"/>
            <family val="2"/>
          </rPr>
          <t>Total à saisir dans la cellule Quant. À dupliquer</t>
        </r>
      </text>
    </comment>
    <comment ref="E35" authorId="1">
      <text>
        <r>
          <rPr>
            <b/>
            <sz val="8"/>
            <rFont val="Tahoma"/>
            <family val="2"/>
          </rPr>
          <t>Conversion en nombre de parts Adultes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<sst xmlns="http://schemas.openxmlformats.org/spreadsheetml/2006/main" count="808" uniqueCount="310">
  <si>
    <r>
      <t>SAUCES POUR PLATS (</t>
    </r>
    <r>
      <rPr>
        <sz val="9"/>
        <rFont val="Arial"/>
        <family val="2"/>
      </rPr>
      <t>mayonnaise, ketchup, etc.) Poids de la matière grasse</t>
    </r>
  </si>
  <si>
    <r>
      <t>Plat composé, choucroute, paëlla, etc. (poids minimum d</t>
    </r>
    <r>
      <rPr>
        <vertAlign val="superscript"/>
        <sz val="9"/>
        <rFont val="Arial"/>
        <family val="2"/>
      </rPr>
      <t>’</t>
    </r>
    <r>
      <rPr>
        <sz val="9"/>
        <rFont val="Arial"/>
        <family val="2"/>
      </rPr>
      <t>aliment protidique)</t>
    </r>
  </si>
  <si>
    <r>
      <t>Hachis Parmentier, Brandade, Légumes farcis (poids minimum d</t>
    </r>
    <r>
      <rPr>
        <vertAlign val="superscript"/>
        <sz val="8"/>
        <rFont val="Arial"/>
        <family val="2"/>
      </rPr>
      <t>’</t>
    </r>
    <r>
      <rPr>
        <sz val="8"/>
        <rFont val="Arial"/>
        <family val="2"/>
      </rPr>
      <t>aliment protidique)</t>
    </r>
  </si>
  <si>
    <r>
      <t>Saucisse de Francfort Strasbourg de 50 g pièce crue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</si>
  <si>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r>
      <t>Boulettes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agneau-mouton de 30g pièce crues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 )</t>
    </r>
  </si>
  <si>
    <r>
      <t>Boulettes de bœuf de 30g pièce crues (à l</t>
    </r>
    <r>
      <rPr>
        <vertAlign val="superscript"/>
        <sz val="8"/>
        <rFont val="Arial"/>
        <family val="2"/>
      </rPr>
      <t>'</t>
    </r>
    <r>
      <rPr>
        <sz val="8"/>
        <rFont val="Arial"/>
        <family val="2"/>
      </rPr>
      <t>unité)</t>
    </r>
  </si>
  <si>
    <r>
      <t>ASSAISONNEMENT HORS D</t>
    </r>
    <r>
      <rPr>
        <b/>
        <vertAlign val="superscript"/>
        <sz val="9"/>
        <rFont val="Arial"/>
        <family val="2"/>
      </rPr>
      <t>'</t>
    </r>
    <r>
      <rPr>
        <b/>
        <sz val="9"/>
        <rFont val="Arial"/>
        <family val="2"/>
      </rPr>
      <t>OEUVRE(</t>
    </r>
    <r>
      <rPr>
        <sz val="9"/>
        <rFont val="Arial"/>
        <family val="2"/>
      </rPr>
      <t>poids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la matière grasse)</t>
    </r>
  </si>
  <si>
    <t>Salades composées à base de P. de T., blé, riz, semoule ou pâtes</t>
  </si>
  <si>
    <t xml:space="preserve">PRODUITS  prêts à consommer  en Kg ou à la pièce </t>
  </si>
  <si>
    <r>
      <t>Saucisse de volaille de 50g pièce crue (à l</t>
    </r>
    <r>
      <rPr>
        <vertAlign val="superscript"/>
        <sz val="9"/>
        <rFont val="Arial"/>
        <family val="2"/>
      </rPr>
      <t>’</t>
    </r>
    <r>
      <rPr>
        <sz val="9"/>
        <rFont val="Arial"/>
        <family val="2"/>
      </rPr>
      <t>unité)</t>
    </r>
  </si>
  <si>
    <r>
      <t>Biscuits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accompagnement</t>
    </r>
  </si>
  <si>
    <t>DATE :</t>
  </si>
  <si>
    <t>Escalope de veau, rôti de veau</t>
  </si>
  <si>
    <t>Rôti de volaille, escalope de volaille, blanc de
poulet</t>
  </si>
  <si>
    <t>Rôti de porc, grillade (sans os)</t>
  </si>
  <si>
    <t>Adultes +</t>
  </si>
  <si>
    <t>M</t>
  </si>
  <si>
    <t>P</t>
  </si>
  <si>
    <t>A</t>
  </si>
  <si>
    <t>PAM</t>
  </si>
  <si>
    <t>PAS</t>
  </si>
  <si>
    <t>A +</t>
  </si>
  <si>
    <t>Poids NET p.p.</t>
  </si>
  <si>
    <t>RECOMMANDATIONS RELATIVES A LA NUTRTION (N°J5-07DU 4 MAI 2007) approuvé par décision n° 2007-17 du comité exécutif de l'OEAP</t>
  </si>
  <si>
    <t xml:space="preserve">% Perte </t>
  </si>
  <si>
    <t>Aide à la décision</t>
  </si>
  <si>
    <t>Pourcentages NET / BRUT</t>
  </si>
  <si>
    <t>POIDS NET</t>
  </si>
  <si>
    <t>POIDS BRUT</t>
  </si>
  <si>
    <t>%  de PERTE</t>
  </si>
  <si>
    <t>POIDS de PERTE</t>
  </si>
  <si>
    <t xml:space="preserve"> POIDS DE PERTE</t>
  </si>
  <si>
    <t xml:space="preserve"> POIDS BRUT</t>
  </si>
  <si>
    <t xml:space="preserve"> POIDS NET</t>
  </si>
  <si>
    <t>Cellules réservées à la saisie : police rouge - bleue ou verte</t>
  </si>
  <si>
    <t>Prix D'ACHAT / Prix de VENTE</t>
  </si>
  <si>
    <t>PRIX D'ACHAT</t>
  </si>
  <si>
    <t>PRIX VENTE</t>
  </si>
  <si>
    <t>%  d'augmentation</t>
  </si>
  <si>
    <t>Augmentation</t>
  </si>
  <si>
    <t xml:space="preserve">Quantités nettes à prévoir : Mater - Prim - Adul - Adul+  </t>
  </si>
  <si>
    <t>Grammages nets</t>
  </si>
  <si>
    <t xml:space="preserve">Quantité Totale </t>
  </si>
  <si>
    <t>Maternelles</t>
  </si>
  <si>
    <t>Primaires</t>
  </si>
  <si>
    <t xml:space="preserve">Adultes </t>
  </si>
  <si>
    <t xml:space="preserve"> Effectifs</t>
  </si>
  <si>
    <t>Parts Adultes</t>
  </si>
  <si>
    <t>PURÉE DÉSHYDRATÉE</t>
  </si>
  <si>
    <t>Purée déshydratée</t>
  </si>
  <si>
    <t>Eau</t>
  </si>
  <si>
    <t>Lait déshydraté</t>
  </si>
  <si>
    <t>Lait frais</t>
  </si>
  <si>
    <t>Crème fraiche</t>
  </si>
  <si>
    <t>Beurre</t>
  </si>
  <si>
    <t>Poids reconstitué</t>
  </si>
  <si>
    <t>Effectif</t>
  </si>
  <si>
    <t>kg</t>
  </si>
  <si>
    <t>Kg</t>
  </si>
  <si>
    <t>Type de contenant</t>
  </si>
  <si>
    <t>Gastro 1/1</t>
  </si>
  <si>
    <t>Total Brut à commander/conditionner</t>
  </si>
  <si>
    <t>Cuisson Poids. Brut 1 cont.*</t>
  </si>
  <si>
    <t>Poids Net dans 1 contenant *</t>
  </si>
  <si>
    <t>Total contenants * service au poids</t>
  </si>
  <si>
    <t>Nb Pce ou Mx dans 1 Cont</t>
  </si>
  <si>
    <t>Total Pce / Mx</t>
  </si>
  <si>
    <t>Famille de convives</t>
  </si>
  <si>
    <t>M.  Maternelle    Enfants en maternelle</t>
  </si>
  <si>
    <t>P.   Primaire  Enfants en classe élémentaire</t>
  </si>
  <si>
    <t>A .  Ado/Adult   Adolescents,adultes,personnes agées si portage à domicile</t>
  </si>
  <si>
    <t>PAM.   Personnes Agées en institution déjeuner Midi</t>
  </si>
  <si>
    <t>PAS.   Personnes Agées en institution diner Soir</t>
  </si>
  <si>
    <t>AGNEAU : Sauté d'agneau sans os- épaule - collier</t>
  </si>
  <si>
    <t>PAIN</t>
  </si>
  <si>
    <t>Carottes, céleri et autres racines râpées</t>
  </si>
  <si>
    <t>Choux rouge et choux blanc émincé</t>
  </si>
  <si>
    <t>Concombre</t>
  </si>
  <si>
    <t>Endive</t>
  </si>
  <si>
    <t>Melon, Pastèque</t>
  </si>
  <si>
    <t>Radis</t>
  </si>
  <si>
    <t>Salade verte</t>
  </si>
  <si>
    <t>Tomate</t>
  </si>
  <si>
    <t>Salade composée à base de crudités</t>
  </si>
  <si>
    <t>Champignons crus</t>
  </si>
  <si>
    <t>Fenouil</t>
  </si>
  <si>
    <t>Asperges</t>
  </si>
  <si>
    <t>Betteraves</t>
  </si>
  <si>
    <t>Céleri</t>
  </si>
  <si>
    <t>Champignons</t>
  </si>
  <si>
    <t>Choux fleurs</t>
  </si>
  <si>
    <t>Cœurs de palmier</t>
  </si>
  <si>
    <t>Haricots verts</t>
  </si>
  <si>
    <t>Poireaux (blancs de poireaux)</t>
  </si>
  <si>
    <t>Salade composée à base de légumes cuits</t>
  </si>
  <si>
    <t>Soja (germes de haricots mungo)</t>
  </si>
  <si>
    <t>Terrine de légumes</t>
  </si>
  <si>
    <t>Hareng/garniture</t>
  </si>
  <si>
    <t>Maquereau</t>
  </si>
  <si>
    <t>Thon au naturel</t>
  </si>
  <si>
    <t>Jambon cru de pays</t>
  </si>
  <si>
    <t>Jambon blanc</t>
  </si>
  <si>
    <t>Pâté, terrine , mousse</t>
  </si>
  <si>
    <t>Pâté en croûte</t>
  </si>
  <si>
    <t>Rillettes</t>
  </si>
  <si>
    <t>Salami – Saucisson – Mortadelle</t>
  </si>
  <si>
    <t>Nems</t>
  </si>
  <si>
    <t>Crêpes</t>
  </si>
  <si>
    <t>Friand, feuilleté</t>
  </si>
  <si>
    <t>Pizza</t>
  </si>
  <si>
    <t>Tarte salée</t>
  </si>
  <si>
    <t>BŒUF</t>
  </si>
  <si>
    <t>Bœuf braisé, bœuf sauté, bouilli de bœuf</t>
  </si>
  <si>
    <t>Rôti de bœuf, steak</t>
  </si>
  <si>
    <t>Steak haché</t>
  </si>
  <si>
    <t>Hamburger</t>
  </si>
  <si>
    <t>Bolognaise viande</t>
  </si>
  <si>
    <t>VEAU</t>
  </si>
  <si>
    <t>Sauté de veau ou blanquette (sans os)</t>
  </si>
  <si>
    <t>Steak haché de veau</t>
  </si>
  <si>
    <t>Hamburger veau, Rissolette veau</t>
  </si>
  <si>
    <t>Paupiette de veau</t>
  </si>
  <si>
    <t>AGNEAU-MOUTON</t>
  </si>
  <si>
    <t>Gigot</t>
  </si>
  <si>
    <t>Sauté (sans os)</t>
  </si>
  <si>
    <t>PORC</t>
  </si>
  <si>
    <t>Côte de porc</t>
  </si>
  <si>
    <t>Jambon DD, palette de porc</t>
  </si>
  <si>
    <t>Andouillettes</t>
  </si>
  <si>
    <t>Saucisse Toulouse, Montbéliard, Morteau</t>
  </si>
  <si>
    <t>VOLAILLE-LAPIN</t>
  </si>
  <si>
    <t>Sauté</t>
  </si>
  <si>
    <t>Jambon de volaille</t>
  </si>
  <si>
    <t>Cordon bleu</t>
  </si>
  <si>
    <t>Cuisse de poulet, de pintade, de canard</t>
  </si>
  <si>
    <t>Brochette</t>
  </si>
  <si>
    <t>Paupiette de volaille</t>
  </si>
  <si>
    <t>Fingers, beignets, nuggets de 20 g pièce crus</t>
  </si>
  <si>
    <t>Escalope panée</t>
  </si>
  <si>
    <t>Cuisse de lapin</t>
  </si>
  <si>
    <t>Lapin sauté</t>
  </si>
  <si>
    <t>Paupiette de lapin</t>
  </si>
  <si>
    <t>ABATS</t>
  </si>
  <si>
    <t>Foie, langue, rognons, boudin</t>
  </si>
  <si>
    <t>Tripes avec sauce</t>
  </si>
  <si>
    <t>OEUFS (plat principal)</t>
  </si>
  <si>
    <t>Omelette</t>
  </si>
  <si>
    <t>POISSONS (Sans sauce)</t>
  </si>
  <si>
    <t>Poissons non enrobés sans arêtes (filets, rôtis,
steaks, brochettes, cubes)</t>
  </si>
  <si>
    <t>Brochettes de poisson</t>
  </si>
  <si>
    <t>Darne</t>
  </si>
  <si>
    <t>Beignets, poissons panés ou enrobés (croquettes,
paupiettes,…)</t>
  </si>
  <si>
    <t>Poissons entiers</t>
  </si>
  <si>
    <t>Raviolis, Cannellonis, Lasagnes ... (poids ration
avec sauce)</t>
  </si>
  <si>
    <t>Préparations pâtissières (crêpes, pizzas, croque-
monsieur, friands, quiches)</t>
  </si>
  <si>
    <t>Quenelle</t>
  </si>
  <si>
    <t>LEGUMES CUITS</t>
  </si>
  <si>
    <t>Riz – Pâtes – Pommes de terre</t>
  </si>
  <si>
    <t>Purée de pomme de terre, fraiche ou reconstituée</t>
  </si>
  <si>
    <t>Frites</t>
  </si>
  <si>
    <t>Légumes secs</t>
  </si>
  <si>
    <t>FROMAGES</t>
  </si>
  <si>
    <t>Fromage blanc, fromages frais</t>
  </si>
  <si>
    <t>Yaourt</t>
  </si>
  <si>
    <t>Petit suisse</t>
  </si>
  <si>
    <t>Desserts lactés</t>
  </si>
  <si>
    <t>Mousse (en Litre)</t>
  </si>
  <si>
    <t>Fruits crus</t>
  </si>
  <si>
    <t>Fruits cuits</t>
  </si>
  <si>
    <t>Pâtisseries fraiches ou surgelées en portions</t>
  </si>
  <si>
    <t>Pâtisseries fraiches ou surgelées à portionner</t>
  </si>
  <si>
    <t>Pâtisserie sèche emballée</t>
  </si>
  <si>
    <t>GOUTER, COLLATION (enfants, adolescents et personnes âgées en institution)</t>
  </si>
  <si>
    <t>Pain</t>
  </si>
  <si>
    <t>Biscuits secs</t>
  </si>
  <si>
    <t>Céréales (enfants et adolescents uniquement)</t>
  </si>
  <si>
    <t>Pâtisseries sèches emballées</t>
  </si>
  <si>
    <t>Confiture, chocolat, miel</t>
  </si>
  <si>
    <t>Fruit cru</t>
  </si>
  <si>
    <t>Fruit cuit</t>
  </si>
  <si>
    <t>Lait 1/2 écrémé (en Litre)</t>
  </si>
  <si>
    <t>Fromage blanc</t>
  </si>
  <si>
    <t>Fromage</t>
  </si>
  <si>
    <r>
      <t>Côte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 avec os</t>
    </r>
  </si>
  <si>
    <r>
      <t>Merguez de 50 g pièce crues (à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</si>
  <si>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r>
      <t>Saucisse chipolatas de 50 g pièce crue ( à l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unité)</t>
    </r>
  </si>
  <si>
    <t>Potage à base de légumes (en litres/Kg)</t>
  </si>
  <si>
    <r>
      <t>Sardines (à l</t>
    </r>
    <r>
      <rPr>
        <b/>
        <vertAlign val="superscript"/>
        <sz val="8"/>
        <color indexed="17"/>
        <rFont val="Arial"/>
        <family val="2"/>
      </rPr>
      <t>'</t>
    </r>
    <r>
      <rPr>
        <b/>
        <sz val="8"/>
        <color indexed="17"/>
        <rFont val="Arial"/>
        <family val="2"/>
      </rPr>
      <t>unité) sauf exception mentionnée</t>
    </r>
  </si>
  <si>
    <r>
      <t>Boulettes de bœuf de 30g pièce crues (au poids</t>
    </r>
    <r>
      <rPr>
        <sz val="9"/>
        <rFont val="Arial"/>
        <family val="2"/>
      </rPr>
      <t>)</t>
    </r>
  </si>
  <si>
    <r>
      <t>Boulettes d</t>
    </r>
    <r>
      <rPr>
        <vertAlign val="superscript"/>
        <sz val="9"/>
        <rFont val="Arial"/>
        <family val="2"/>
      </rPr>
      <t>'</t>
    </r>
    <r>
      <rPr>
        <sz val="9"/>
        <rFont val="Arial"/>
        <family val="2"/>
      </rPr>
      <t>agneau-mouton de 30g pièce crues (au Kg )</t>
    </r>
  </si>
  <si>
    <r>
      <t>Merguez de 50 g pièce crues (au Kg</t>
    </r>
    <r>
      <rPr>
        <sz val="9"/>
        <rFont val="Arial"/>
        <family val="2"/>
      </rPr>
      <t>)</t>
    </r>
  </si>
  <si>
    <r>
      <t>Saucisse chipolatas de 50 g pièce crue ( au Kg</t>
    </r>
    <r>
      <rPr>
        <sz val="9"/>
        <rFont val="Arial"/>
        <family val="2"/>
      </rPr>
      <t>)</t>
    </r>
  </si>
  <si>
    <t>Fingers, beignets, nuggets de 20 g (Kg) crus</t>
  </si>
  <si>
    <t>Saucisse de volaille de 50g pièce crue (Kg)</t>
  </si>
  <si>
    <t xml:space="preserve">SAUCES POUR PLATS </t>
  </si>
  <si>
    <r>
      <t xml:space="preserve">SAUCES POUR PLATS </t>
    </r>
    <r>
      <rPr>
        <sz val="9"/>
        <rFont val="Arial"/>
        <family val="2"/>
      </rPr>
      <t>(sauce tomate, béchamel)</t>
    </r>
  </si>
  <si>
    <r>
      <t xml:space="preserve">SAUCES POUR PLATS </t>
    </r>
    <r>
      <rPr>
        <sz val="9"/>
        <rFont val="Arial"/>
        <family val="2"/>
      </rPr>
      <t>(jus de viande)</t>
    </r>
  </si>
  <si>
    <t>Lait demi-écrémé en ml des menus 4 composantes</t>
  </si>
  <si>
    <r>
      <t>Œufs durs (à l</t>
    </r>
    <r>
      <rPr>
        <b/>
        <vertAlign val="superscript"/>
        <sz val="8"/>
        <rFont val="Arial"/>
        <family val="2"/>
      </rPr>
      <t>'</t>
    </r>
    <r>
      <rPr>
        <b/>
        <sz val="8"/>
        <rFont val="Arial"/>
        <family val="2"/>
      </rPr>
      <t>unité)</t>
    </r>
  </si>
  <si>
    <t>% A+</t>
  </si>
  <si>
    <t>Adultes + = GEM/RCN grammages (Adolescents - Adultes) + %</t>
  </si>
  <si>
    <r>
      <t xml:space="preserve">SAUCES POUR PLATS </t>
    </r>
    <r>
      <rPr>
        <sz val="9"/>
        <rFont val="Arial"/>
        <family val="2"/>
      </rPr>
      <t>(beurre blanc, sauce crème,sauce forestière)</t>
    </r>
  </si>
  <si>
    <t>%  pour A+</t>
  </si>
  <si>
    <t>FICHE :</t>
  </si>
  <si>
    <t>Observations :</t>
  </si>
  <si>
    <t>Nb Mx p.p..</t>
  </si>
  <si>
    <t>Poids BRUT  1 portion</t>
  </si>
  <si>
    <t>Poids NET Total à servir / conditionner</t>
  </si>
  <si>
    <t>PAS.</t>
  </si>
  <si>
    <t>TOTAUX</t>
  </si>
  <si>
    <t>Total NET à servir</t>
  </si>
  <si>
    <t>Total contenants * service a la pièce ou au morceaux</t>
  </si>
  <si>
    <t>SAUCE</t>
  </si>
  <si>
    <t>Poids de sauce dans une louche</t>
  </si>
  <si>
    <t>1 louche pour</t>
  </si>
  <si>
    <t>Poids Brut 1 cont.*</t>
  </si>
  <si>
    <t>Nb de louches dans 1 Cont</t>
  </si>
  <si>
    <t>Total louches</t>
  </si>
  <si>
    <t>Total contenants * service a la louche</t>
  </si>
  <si>
    <t>GARNITURE DE FINITION</t>
  </si>
  <si>
    <t>Nb louche /Mx p.p</t>
  </si>
  <si>
    <t>Nb louches/Mx dans 1 Cont</t>
  </si>
  <si>
    <t>Total contenants * service a la louche ou aux morceaux</t>
  </si>
  <si>
    <t>M.  Enfants en maternelle</t>
  </si>
  <si>
    <t>A .     Adolescents,adultes,personnes agées si portage à domicile</t>
  </si>
  <si>
    <t>P.  Enfants en classe élémentaire</t>
  </si>
  <si>
    <t>?</t>
  </si>
  <si>
    <t>PC</t>
  </si>
  <si>
    <t>ATTENTION ces tableaux n'ont pas le même nombre de colonnes que les fiches recettes . DONC évitez de coller les cellules poids nets dans vos fiches</t>
  </si>
  <si>
    <t>*- VIANDES SANS SAUCE</t>
  </si>
  <si>
    <t>*- CRUDITÉS sans assaisonnement</t>
  </si>
  <si>
    <t>*- CUIDITES sans assaisonnement</t>
  </si>
  <si>
    <t xml:space="preserve">*- ENTRÉES DE FÉCULENT </t>
  </si>
  <si>
    <t>*- ENTREES PROTIDIQUES DIVERSES</t>
  </si>
  <si>
    <t>*- PREPARATIONS PATISSIERES SALEES</t>
  </si>
  <si>
    <t>*- FÉCULENTS CUITS</t>
  </si>
  <si>
    <t>*- PRODUITS LAITIERS FRAIS</t>
  </si>
  <si>
    <t>*- DESSERTS</t>
  </si>
  <si>
    <t>NET Total à servir / conditionner</t>
  </si>
  <si>
    <t>Saisissez le type de contenant et le poids BRUT par contenant si vous avez saisi des % de perte (si vous faites de la cuisson) ou poids NETS</t>
  </si>
  <si>
    <t>Fonction N° de colonne Alpha =SUBSTITUE(ADRESSE(1;COLONNE();4);"1";"")</t>
  </si>
  <si>
    <t>Saisissez vos valeurs dans les cellules fond jaune ou ivoire</t>
  </si>
  <si>
    <t>Quel % supplémentaire ajoutez vous a une portion Adulte sédentaire pour un Adulte +</t>
  </si>
  <si>
    <t>POIDS DE VIANDE A SERVIR ET A COMMANDER</t>
  </si>
  <si>
    <t>TOTAL CONTENANTS A PRÉVOIR</t>
  </si>
  <si>
    <t>CONTENANTS</t>
  </si>
  <si>
    <t>VIANDE NET A SERVIR ET BRUT A COMMANDER</t>
  </si>
  <si>
    <t>SAUCE - POIDS  - NOMBRE DE GASTRO ET DE LOUCHES POUR LE SERVICE</t>
  </si>
  <si>
    <t>GARNITURE DE FINITION - POIDS  - NOMBRE DE GASTRO ET DE LOUCHES POUR LE SERVICE</t>
  </si>
  <si>
    <t>Adresse PC</t>
  </si>
  <si>
    <t>Mise à jour</t>
  </si>
  <si>
    <t>du 13-02-2017- Annule et remplace les versions précédentes</t>
  </si>
  <si>
    <t>Adaptation : Joël Leboucher..UPRT "Union des Personnels de la Restauration Territoriale"  membre du réseau RESTAU'CO</t>
  </si>
  <si>
    <t>Elément principal : AGNEAU :  "Sauté d'agneau sans os- épaule - collier"  -   Choux Fleur- Pâte à choux etc….. OU Famille : Hors d'œuvre - Plat - Légume - Dessert</t>
  </si>
  <si>
    <t xml:space="preserve">NAVARIN D'AGNEAU PRINTANIER (JP.Domergues) </t>
  </si>
  <si>
    <t xml:space="preserve">FICHE DE CONDITIONNEMENT </t>
  </si>
  <si>
    <t>Hauteur de ligne = 18</t>
  </si>
  <si>
    <t xml:space="preserve">GRAMMAGES GEM/RCN  </t>
  </si>
  <si>
    <r>
      <t>Avocat (à l</t>
    </r>
    <r>
      <rPr>
        <b/>
        <vertAlign val="superscript"/>
        <sz val="11"/>
        <color indexed="17"/>
        <rFont val="Arial"/>
        <family val="2"/>
      </rPr>
      <t>'</t>
    </r>
    <r>
      <rPr>
        <b/>
        <sz val="11"/>
        <color indexed="17"/>
        <rFont val="Arial"/>
        <family val="2"/>
      </rPr>
      <t>unité)</t>
    </r>
  </si>
  <si>
    <r>
      <t>Pamplemousse (à l</t>
    </r>
    <r>
      <rPr>
        <b/>
        <vertAlign val="superscript"/>
        <sz val="11"/>
        <color indexed="17"/>
        <rFont val="Arial"/>
        <family val="2"/>
      </rPr>
      <t>'</t>
    </r>
    <r>
      <rPr>
        <b/>
        <sz val="11"/>
        <color indexed="17"/>
        <rFont val="Arial"/>
        <family val="2"/>
      </rPr>
      <t>unité)</t>
    </r>
  </si>
  <si>
    <r>
      <t>Artichaut entier (à l</t>
    </r>
    <r>
      <rPr>
        <b/>
        <vertAlign val="superscript"/>
        <sz val="11"/>
        <color indexed="12"/>
        <rFont val="Arial"/>
        <family val="2"/>
      </rPr>
      <t>'</t>
    </r>
    <r>
      <rPr>
        <b/>
        <sz val="11"/>
        <color indexed="12"/>
        <rFont val="Arial"/>
        <family val="2"/>
      </rPr>
      <t>unité)</t>
    </r>
  </si>
  <si>
    <r>
      <t>Fond d</t>
    </r>
    <r>
      <rPr>
        <vertAlign val="superscript"/>
        <sz val="11"/>
        <color indexed="12"/>
        <rFont val="Arial"/>
        <family val="2"/>
      </rPr>
      <t>'</t>
    </r>
    <r>
      <rPr>
        <sz val="11"/>
        <color indexed="12"/>
        <rFont val="Arial"/>
        <family val="2"/>
      </rPr>
      <t>artichaut</t>
    </r>
  </si>
  <si>
    <r>
      <t>Œuf dur (à l</t>
    </r>
    <r>
      <rPr>
        <sz val="10"/>
        <rFont val="Arial"/>
        <family val="2"/>
      </rPr>
      <t>'unité)</t>
    </r>
  </si>
  <si>
    <t>*- PLATS COMPOSES (denrée protidique et garniture)</t>
  </si>
  <si>
    <t>Saisissez vos valeurs dans les cellules fond ivoire ou jaune</t>
  </si>
  <si>
    <t>Poids à l'arrondi supérieur</t>
  </si>
  <si>
    <t>Vous pouvez retrouver ce modèle de fiche sur le site UPRT</t>
  </si>
  <si>
    <t>Onglet - Documents de travail - les Documents du Chef</t>
  </si>
  <si>
    <t>FF-MODÈLES DE FICHES TECHNIQUES</t>
  </si>
  <si>
    <t>ff-7-F1-F2-F3.xls</t>
  </si>
  <si>
    <t>Estimation des contenants</t>
  </si>
  <si>
    <t>En fonction des informations saisies : nombre de contenants à utiliser</t>
  </si>
  <si>
    <t>Service à la pièce ou à la part</t>
  </si>
  <si>
    <t>CUISSES DE POULET</t>
  </si>
  <si>
    <t xml:space="preserve">Unités </t>
  </si>
  <si>
    <t xml:space="preserve">Quoi </t>
  </si>
  <si>
    <t>A conditionner</t>
  </si>
  <si>
    <t xml:space="preserve">Contenants </t>
  </si>
  <si>
    <t>Nb de Pièces p.p</t>
  </si>
  <si>
    <t>cuisses</t>
  </si>
  <si>
    <t>Dans 1 contenant</t>
  </si>
  <si>
    <t xml:space="preserve">Contenant Nb de Parts </t>
  </si>
  <si>
    <t>parts</t>
  </si>
  <si>
    <t>dans 1 contenant</t>
  </si>
  <si>
    <t>saisissez vos valeurs dans les cellules jaunes</t>
  </si>
  <si>
    <t>Service au poids ou au volume</t>
  </si>
  <si>
    <t>⑥ Poids ou Volume</t>
  </si>
  <si>
    <t>⑦ g.kg.L.dl.cl.ml</t>
  </si>
  <si>
    <t>Pois ou volume  p.p.</t>
  </si>
  <si>
    <t>g</t>
  </si>
  <si>
    <t>⑥ Poids ou Volume n'oubliez pas de réduire ou d'augmenter les décimales  (+ ou - de 0 ) dans cette colonne  &gt;  50 g  est plus facile à lire que  50.000 g</t>
  </si>
  <si>
    <t>L</t>
  </si>
  <si>
    <t>dl</t>
  </si>
  <si>
    <t>cl</t>
  </si>
  <si>
    <t>ml</t>
  </si>
  <si>
    <t xml:space="preserve">⑦ g.kg.L.dl.cl.ml précisez . En fonction de ce que vous saisissez les calculs seront différents </t>
  </si>
  <si>
    <t>&lt; largeurs de colonnes pour un affichage correct</t>
  </si>
  <si>
    <t>&lt; largeurs de colonnes sur votre feuille</t>
  </si>
  <si>
    <t>AGNEAU : Sauté d'agneau sans os épaule collier</t>
  </si>
  <si>
    <t>Gastros</t>
  </si>
  <si>
    <t>morceaux</t>
  </si>
  <si>
    <t>Saucières</t>
  </si>
  <si>
    <t>Estimation pour le service</t>
  </si>
  <si>
    <t>PATISSERIE</t>
  </si>
  <si>
    <t>Tarte aux pomme</t>
  </si>
  <si>
    <t>Tartes</t>
  </si>
  <si>
    <t>A servir</t>
  </si>
  <si>
    <t>Nb de parts p.p</t>
  </si>
  <si>
    <t>1 tarte =</t>
  </si>
  <si>
    <t>Crème Anglaise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</si>
</sst>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hh&quot;H&quot;mm"/>
    <numFmt numFmtId="168" formatCode="#,##0.00\ &quot;€&quot;"/>
    <numFmt numFmtId="169" formatCode="#,##0.000\ &quot;€&quot;"/>
    <numFmt numFmtId="170" formatCode="0&quot;%&quot;"/>
    <numFmt numFmtId="171" formatCode="0.00&quot; €&quot;"/>
    <numFmt numFmtId="172" formatCode="0&quot; %&quot;"/>
    <numFmt numFmtId="173" formatCode="0&quot;Kg&quot;"/>
    <numFmt numFmtId="174" formatCode="0.000&quot;Kg&quot;"/>
    <numFmt numFmtId="175" formatCode="0.0"/>
    <numFmt numFmtId="176" formatCode="0.00&quot;Kg&quot;"/>
    <numFmt numFmtId="177" formatCode="0&quot; Cont.&quot;"/>
    <numFmt numFmtId="178" formatCode="\+\ 0.0;\-\ 0.0"/>
    <numFmt numFmtId="179" formatCode="\+\ 0.00;\-\ 0.00"/>
    <numFmt numFmtId="180" formatCode="\+\ 0.000;\-\ 0.000"/>
    <numFmt numFmtId="181" formatCode="0.0&quot; %&quot;"/>
    <numFmt numFmtId="182" formatCode="&quot;Poids portion&quot;\ 0.000&quot; Kg&quot;"/>
    <numFmt numFmtId="183" formatCode="0.000&quot; Kg&quot;"/>
    <numFmt numFmtId="184" formatCode="_-* #,##0.000\ &quot;€&quot;_-;\-* #,##0.000\ &quot;€&quot;_-;_-* &quot;-&quot;???\ &quot;€&quot;_-;_-@_-"/>
    <numFmt numFmtId="185" formatCode="0.00&quot; Kg&quot;"/>
    <numFmt numFmtId="186" formatCode="dddd\ dd\ mmmm\ yyyy"/>
    <numFmt numFmtId="187" formatCode="hh&quot;H&quot;:mm&quot; mn&quot;"/>
    <numFmt numFmtId="188" formatCode="0.0&quot; Mx&quot;"/>
    <numFmt numFmtId="189" formatCode="0&quot; Mx&quot;"/>
    <numFmt numFmtId="190" formatCode="0.00&quot; Mx&quot;"/>
    <numFmt numFmtId="191" formatCode="0&quot; c&quot;"/>
    <numFmt numFmtId="192" formatCode="&quot;Mis à jour le : &quot;dd/mm/yyyy"/>
    <numFmt numFmtId="193" formatCode="0&quot; / 20&quot;"/>
    <numFmt numFmtId="194" formatCode="d\-mmm\-yy"/>
    <numFmt numFmtId="195" formatCode="&quot;Vrai&quot;;&quot;Vrai&quot;;&quot;Faux&quot;"/>
    <numFmt numFmtId="196" formatCode="&quot;Actif&quot;;&quot;Actif&quot;;&quot;Inactif&quot;"/>
    <numFmt numFmtId="197" formatCode="0.0000"/>
    <numFmt numFmtId="198" formatCode="_-* #,##0.00\ &quot;€&quot;_-;\-* #,##0.00\ &quot;€&quot;_-;_-* &quot;-&quot;???\ &quot;€&quot;_-;_-@_-"/>
    <numFmt numFmtId="199" formatCode="_-* #,##0.0\ &quot;€&quot;_-;\-* #,##0.0\ &quot;€&quot;_-;_-* &quot;-&quot;???\ &quot;€&quot;_-;_-@_-"/>
    <numFmt numFmtId="200" formatCode="0.00000"/>
    <numFmt numFmtId="201" formatCode="[$-40C]dddd\ d\ mmmm\ yyyy"/>
    <numFmt numFmtId="202" formatCode="_-* #,##0.0\ _€_-;\-* #,##0.0\ _€_-;_-* &quot;-&quot;?\ _€_-;_-@_-"/>
    <numFmt numFmtId="203" formatCode="_-* #,##0.000\ _€_-;\-* #,##0.000\ _€_-;_-* &quot;-&quot;???\ _€_-;_-@_-"/>
    <numFmt numFmtId="204" formatCode="\+\ 0.000&quot; Kg&quot;;\-\ 0.000&quot; Kg&quot;"/>
  </numFmts>
  <fonts count="1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10"/>
      <name val="MS Sans Serif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i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b/>
      <sz val="11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8"/>
      <color indexed="17"/>
      <name val="Arial"/>
      <family val="2"/>
    </font>
    <font>
      <b/>
      <vertAlign val="superscript"/>
      <sz val="8"/>
      <color indexed="1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7"/>
      <color indexed="12"/>
      <name val="Arial"/>
      <family val="2"/>
    </font>
    <font>
      <b/>
      <i/>
      <sz val="9"/>
      <name val="Arial"/>
      <family val="2"/>
    </font>
    <font>
      <b/>
      <vertAlign val="superscript"/>
      <sz val="11"/>
      <color indexed="17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color indexed="50"/>
      <name val="Arial"/>
      <family val="2"/>
    </font>
    <font>
      <b/>
      <sz val="18"/>
      <color indexed="12"/>
      <name val="Arial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sz val="20"/>
      <color indexed="50"/>
      <name val="Arial"/>
      <family val="2"/>
    </font>
    <font>
      <b/>
      <sz val="18"/>
      <name val="Calibri"/>
      <family val="2"/>
    </font>
    <font>
      <sz val="8"/>
      <color indexed="55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23"/>
      <name val="Calibri"/>
      <family val="2"/>
    </font>
    <font>
      <sz val="9"/>
      <color indexed="57"/>
      <name val="Calibri"/>
      <family val="2"/>
    </font>
    <font>
      <sz val="9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2"/>
      <color rgb="FFC00000"/>
      <name val="Calibri"/>
      <family val="2"/>
    </font>
    <font>
      <sz val="20"/>
      <color rgb="FF92D050"/>
      <name val="Arial"/>
      <family val="2"/>
    </font>
    <font>
      <b/>
      <sz val="18"/>
      <color rgb="FF0000FF"/>
      <name val="Arial"/>
      <family val="2"/>
    </font>
    <font>
      <b/>
      <sz val="12"/>
      <color rgb="FF92D050"/>
      <name val="Arial"/>
      <family val="2"/>
    </font>
    <font>
      <b/>
      <sz val="10"/>
      <color theme="0"/>
      <name val="Arial"/>
      <family val="2"/>
    </font>
    <font>
      <sz val="8"/>
      <color theme="0" tint="-0.3499799966812134"/>
      <name val="Calibri"/>
      <family val="2"/>
    </font>
    <font>
      <b/>
      <sz val="14"/>
      <color rgb="FF0000FF"/>
      <name val="Calibri"/>
      <family val="2"/>
    </font>
    <font>
      <b/>
      <sz val="14"/>
      <color rgb="FFC00000"/>
      <name val="Calibri"/>
      <family val="2"/>
    </font>
    <font>
      <sz val="8"/>
      <color theme="0" tint="-0.4999699890613556"/>
      <name val="Calibri"/>
      <family val="2"/>
    </font>
    <font>
      <b/>
      <sz val="16"/>
      <color rgb="FFFF0000"/>
      <name val="Calibri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sz val="10"/>
      <color theme="0" tint="-0.4999699890613556"/>
      <name val="Calibri"/>
      <family val="2"/>
    </font>
    <font>
      <sz val="9"/>
      <color theme="9" tint="-0.4999699890613556"/>
      <name val="Calibri"/>
      <family val="2"/>
    </font>
    <font>
      <sz val="9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CDFF9B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medium"/>
      <top style="hair">
        <color indexed="1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10"/>
      </bottom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 style="medium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medium"/>
      <top style="hair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6" borderId="1" applyNumberFormat="0" applyAlignment="0" applyProtection="0"/>
    <xf numFmtId="0" fontId="111" fillId="0" borderId="2" applyNumberFormat="0" applyFill="0" applyAlignment="0" applyProtection="0"/>
    <xf numFmtId="0" fontId="112" fillId="27" borderId="1" applyNumberFormat="0" applyAlignment="0" applyProtection="0"/>
    <xf numFmtId="44" fontId="0" fillId="0" borderId="0" applyFont="0" applyFill="0" applyBorder="0" applyAlignment="0" applyProtection="0"/>
    <xf numFmtId="0" fontId="11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0" fontId="115" fillId="31" borderId="0" applyNumberFormat="0" applyBorder="0" applyAlignment="0" applyProtection="0"/>
    <xf numFmtId="0" fontId="116" fillId="26" borderId="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32" borderId="9" applyNumberFormat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4" borderId="11" xfId="0" applyFont="1" applyFill="1" applyBorder="1" applyAlignment="1">
      <alignment horizontal="right" vertical="center"/>
    </xf>
    <xf numFmtId="173" fontId="9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170" fontId="10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173" fontId="10" fillId="35" borderId="12" xfId="0" applyNumberFormat="1" applyFont="1" applyFill="1" applyBorder="1" applyAlignment="1" applyProtection="1">
      <alignment horizontal="center" vertical="center"/>
      <protection locked="0"/>
    </xf>
    <xf numFmtId="173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174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right" vertical="center"/>
      <protection locked="0"/>
    </xf>
    <xf numFmtId="174" fontId="0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/>
    </xf>
    <xf numFmtId="0" fontId="23" fillId="0" borderId="0" xfId="60" applyAlignment="1">
      <alignment vertical="center"/>
      <protection/>
    </xf>
    <xf numFmtId="168" fontId="25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68" fontId="26" fillId="35" borderId="12" xfId="0" applyNumberFormat="1" applyFont="1" applyFill="1" applyBorder="1" applyAlignment="1" applyProtection="1">
      <alignment horizontal="center" vertical="center"/>
      <protection locked="0"/>
    </xf>
    <xf numFmtId="181" fontId="26" fillId="35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168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8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181" fontId="29" fillId="0" borderId="13" xfId="0" applyNumberFormat="1" applyFont="1" applyBorder="1" applyAlignment="1" applyProtection="1">
      <alignment horizontal="center" vertical="center"/>
      <protection locked="0"/>
    </xf>
    <xf numFmtId="170" fontId="1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2" fontId="0" fillId="0" borderId="0" xfId="60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39" fillId="35" borderId="10" xfId="0" applyFont="1" applyFill="1" applyBorder="1" applyAlignment="1">
      <alignment horizontal="center" vertical="center" wrapText="1"/>
    </xf>
    <xf numFmtId="0" fontId="10" fillId="37" borderId="10" xfId="57" applyNumberFormat="1" applyFont="1" applyFill="1" applyBorder="1" applyAlignment="1" applyProtection="1">
      <alignment horizontal="center" vertical="center"/>
      <protection locked="0"/>
    </xf>
    <xf numFmtId="177" fontId="4" fillId="0" borderId="16" xfId="57" applyNumberFormat="1" applyFont="1" applyFill="1" applyBorder="1" applyAlignment="1" applyProtection="1">
      <alignment horizontal="right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7" xfId="57" applyNumberFormat="1" applyFont="1" applyFill="1" applyBorder="1" applyAlignment="1" applyProtection="1">
      <alignment horizontal="left" vertical="center"/>
      <protection locked="0"/>
    </xf>
    <xf numFmtId="0" fontId="39" fillId="35" borderId="18" xfId="0" applyFont="1" applyFill="1" applyBorder="1" applyAlignment="1">
      <alignment horizontal="center" vertical="center" wrapText="1"/>
    </xf>
    <xf numFmtId="0" fontId="10" fillId="37" borderId="18" xfId="57" applyNumberFormat="1" applyFont="1" applyFill="1" applyBorder="1" applyAlignment="1" applyProtection="1">
      <alignment horizontal="center" vertical="center"/>
      <protection locked="0"/>
    </xf>
    <xf numFmtId="178" fontId="4" fillId="0" borderId="18" xfId="0" applyNumberFormat="1" applyFont="1" applyFill="1" applyBorder="1" applyAlignment="1" applyProtection="1">
      <alignment horizontal="center" vertical="center"/>
      <protection/>
    </xf>
    <xf numFmtId="177" fontId="4" fillId="0" borderId="19" xfId="57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ill="1" applyBorder="1" applyAlignment="1">
      <alignment/>
    </xf>
    <xf numFmtId="0" fontId="45" fillId="0" borderId="22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66" fontId="26" fillId="35" borderId="16" xfId="0" applyNumberFormat="1" applyFont="1" applyFill="1" applyBorder="1" applyAlignment="1">
      <alignment horizontal="center" vertical="center"/>
    </xf>
    <xf numFmtId="166" fontId="45" fillId="35" borderId="11" xfId="0" applyNumberFormat="1" applyFont="1" applyFill="1" applyBorder="1" applyAlignment="1">
      <alignment horizontal="center" vertical="center"/>
    </xf>
    <xf numFmtId="166" fontId="26" fillId="35" borderId="11" xfId="0" applyNumberFormat="1" applyFont="1" applyFill="1" applyBorder="1" applyAlignment="1">
      <alignment horizontal="center" vertical="center"/>
    </xf>
    <xf numFmtId="166" fontId="29" fillId="38" borderId="11" xfId="0" applyNumberFormat="1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left" vertical="center"/>
    </xf>
    <xf numFmtId="0" fontId="3" fillId="39" borderId="18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14" fillId="35" borderId="11" xfId="57" applyFont="1" applyFill="1" applyBorder="1" applyAlignment="1" applyProtection="1">
      <alignment horizontal="center" vertical="center"/>
      <protection locked="0"/>
    </xf>
    <xf numFmtId="170" fontId="9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29" fillId="0" borderId="10" xfId="57" applyNumberFormat="1" applyFont="1" applyFill="1" applyBorder="1" applyAlignment="1" applyProtection="1">
      <alignment horizontal="center" vertical="center"/>
      <protection locked="0"/>
    </xf>
    <xf numFmtId="175" fontId="4" fillId="33" borderId="21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57" applyNumberFormat="1" applyFont="1" applyFill="1" applyBorder="1" applyAlignment="1" applyProtection="1">
      <alignment horizontal="right" vertical="center"/>
      <protection locked="0"/>
    </xf>
    <xf numFmtId="1" fontId="0" fillId="0" borderId="10" xfId="57" applyNumberFormat="1" applyFont="1" applyFill="1" applyBorder="1" applyAlignment="1" applyProtection="1">
      <alignment horizontal="left" vertical="center"/>
      <protection locked="0"/>
    </xf>
    <xf numFmtId="0" fontId="10" fillId="37" borderId="23" xfId="57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9" fillId="0" borderId="18" xfId="57" applyNumberFormat="1" applyFont="1" applyFill="1" applyBorder="1" applyAlignment="1" applyProtection="1">
      <alignment horizontal="center" vertical="center"/>
      <protection locked="0"/>
    </xf>
    <xf numFmtId="175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4" fillId="0" borderId="18" xfId="57" applyNumberFormat="1" applyFont="1" applyFill="1" applyBorder="1" applyAlignment="1" applyProtection="1">
      <alignment horizontal="right" vertical="center"/>
      <protection locked="0"/>
    </xf>
    <xf numFmtId="1" fontId="0" fillId="0" borderId="18" xfId="57" applyNumberFormat="1" applyFont="1" applyFill="1" applyBorder="1" applyAlignment="1" applyProtection="1">
      <alignment horizontal="left" vertical="center"/>
      <protection locked="0"/>
    </xf>
    <xf numFmtId="0" fontId="10" fillId="37" borderId="26" xfId="57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39" borderId="18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66" fontId="14" fillId="35" borderId="11" xfId="0" applyNumberFormat="1" applyFont="1" applyFill="1" applyBorder="1" applyAlignment="1">
      <alignment horizontal="center" vertical="center"/>
    </xf>
    <xf numFmtId="175" fontId="29" fillId="0" borderId="11" xfId="57" applyNumberFormat="1" applyFont="1" applyFill="1" applyBorder="1" applyAlignment="1" applyProtection="1">
      <alignment horizontal="center" vertical="center"/>
      <protection locked="0"/>
    </xf>
    <xf numFmtId="166" fontId="17" fillId="0" borderId="16" xfId="0" applyNumberFormat="1" applyFont="1" applyFill="1" applyBorder="1" applyAlignment="1">
      <alignment horizontal="centerContinuous" vertical="center"/>
    </xf>
    <xf numFmtId="166" fontId="17" fillId="0" borderId="21" xfId="0" applyNumberFormat="1" applyFont="1" applyFill="1" applyBorder="1" applyAlignment="1">
      <alignment horizontal="centerContinuous" vertical="center"/>
    </xf>
    <xf numFmtId="2" fontId="4" fillId="33" borderId="21" xfId="0" applyNumberFormat="1" applyFont="1" applyFill="1" applyBorder="1" applyAlignment="1" applyProtection="1">
      <alignment horizontal="center" vertical="center"/>
      <protection locked="0"/>
    </xf>
    <xf numFmtId="175" fontId="4" fillId="0" borderId="21" xfId="0" applyNumberFormat="1" applyFont="1" applyBorder="1" applyAlignment="1">
      <alignment horizontal="center" vertical="center"/>
    </xf>
    <xf numFmtId="2" fontId="3" fillId="33" borderId="21" xfId="0" applyNumberFormat="1" applyFont="1" applyFill="1" applyBorder="1" applyAlignment="1" applyProtection="1">
      <alignment horizontal="center" vertical="center"/>
      <protection locked="0"/>
    </xf>
    <xf numFmtId="2" fontId="3" fillId="33" borderId="25" xfId="0" applyNumberFormat="1" applyFont="1" applyFill="1" applyBorder="1" applyAlignment="1" applyProtection="1">
      <alignment horizontal="center" vertical="center"/>
      <protection locked="0"/>
    </xf>
    <xf numFmtId="166" fontId="1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39" borderId="32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5" fillId="36" borderId="34" xfId="0" applyFont="1" applyFill="1" applyBorder="1" applyAlignment="1">
      <alignment horizontal="centerContinuous" vertical="center"/>
    </xf>
    <xf numFmtId="0" fontId="5" fillId="36" borderId="35" xfId="0" applyFont="1" applyFill="1" applyBorder="1" applyAlignment="1">
      <alignment horizontal="centerContinuous" vertical="center"/>
    </xf>
    <xf numFmtId="1" fontId="2" fillId="0" borderId="17" xfId="57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0" fillId="41" borderId="0" xfId="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horizontal="left" vertical="center"/>
    </xf>
    <xf numFmtId="0" fontId="81" fillId="42" borderId="0" xfId="0" applyNumberFormat="1" applyFont="1" applyFill="1" applyBorder="1" applyAlignment="1">
      <alignment vertical="center"/>
    </xf>
    <xf numFmtId="0" fontId="81" fillId="42" borderId="0" xfId="0" applyNumberFormat="1" applyFont="1" applyFill="1" applyBorder="1" applyAlignment="1" applyProtection="1">
      <alignment vertical="center"/>
      <protection locked="0"/>
    </xf>
    <xf numFmtId="0" fontId="0" fillId="42" borderId="22" xfId="0" applyFill="1" applyBorder="1" applyAlignment="1">
      <alignment vertical="center"/>
    </xf>
    <xf numFmtId="0" fontId="3" fillId="43" borderId="18" xfId="0" applyFont="1" applyFill="1" applyBorder="1" applyAlignment="1">
      <alignment vertical="center"/>
    </xf>
    <xf numFmtId="0" fontId="3" fillId="43" borderId="0" xfId="0" applyFont="1" applyFill="1" applyBorder="1" applyAlignment="1">
      <alignment vertical="center"/>
    </xf>
    <xf numFmtId="1" fontId="18" fillId="43" borderId="18" xfId="0" applyNumberFormat="1" applyFont="1" applyFill="1" applyBorder="1" applyAlignment="1">
      <alignment horizontal="center" vertical="center"/>
    </xf>
    <xf numFmtId="0" fontId="57" fillId="43" borderId="18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vertical="top"/>
    </xf>
    <xf numFmtId="0" fontId="3" fillId="43" borderId="0" xfId="0" applyFont="1" applyFill="1" applyBorder="1" applyAlignment="1">
      <alignment horizontal="right" vertical="center"/>
    </xf>
    <xf numFmtId="2" fontId="20" fillId="43" borderId="0" xfId="0" applyNumberFormat="1" applyFont="1" applyFill="1" applyBorder="1" applyAlignment="1">
      <alignment horizontal="center" vertical="center"/>
    </xf>
    <xf numFmtId="0" fontId="20" fillId="42" borderId="0" xfId="0" applyFont="1" applyFill="1" applyBorder="1" applyAlignment="1">
      <alignment vertical="center"/>
    </xf>
    <xf numFmtId="166" fontId="17" fillId="42" borderId="16" xfId="0" applyNumberFormat="1" applyFont="1" applyFill="1" applyBorder="1" applyAlignment="1">
      <alignment vertical="center"/>
    </xf>
    <xf numFmtId="170" fontId="16" fillId="44" borderId="10" xfId="0" applyNumberFormat="1" applyFont="1" applyFill="1" applyBorder="1" applyAlignment="1" applyProtection="1">
      <alignment horizontal="center" vertical="center"/>
      <protection locked="0"/>
    </xf>
    <xf numFmtId="166" fontId="17" fillId="42" borderId="21" xfId="0" applyNumberFormat="1" applyFont="1" applyFill="1" applyBorder="1" applyAlignment="1">
      <alignment vertical="center"/>
    </xf>
    <xf numFmtId="166" fontId="3" fillId="33" borderId="16" xfId="0" applyNumberFormat="1" applyFont="1" applyFill="1" applyBorder="1" applyAlignment="1">
      <alignment vertical="center"/>
    </xf>
    <xf numFmtId="166" fontId="0" fillId="33" borderId="16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0" fontId="3" fillId="43" borderId="14" xfId="0" applyFont="1" applyFill="1" applyBorder="1" applyAlignment="1">
      <alignment horizontal="right" vertical="center"/>
    </xf>
    <xf numFmtId="2" fontId="20" fillId="43" borderId="14" xfId="0" applyNumberFormat="1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vertical="center"/>
    </xf>
    <xf numFmtId="0" fontId="10" fillId="43" borderId="14" xfId="0" applyFont="1" applyFill="1" applyBorder="1" applyAlignment="1">
      <alignment vertical="top"/>
    </xf>
    <xf numFmtId="1" fontId="4" fillId="0" borderId="24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vertical="center"/>
    </xf>
    <xf numFmtId="166" fontId="17" fillId="42" borderId="25" xfId="0" applyNumberFormat="1" applyFont="1" applyFill="1" applyBorder="1" applyAlignment="1">
      <alignment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4" fillId="35" borderId="24" xfId="0" applyNumberFormat="1" applyFont="1" applyFill="1" applyBorder="1" applyAlignment="1">
      <alignment horizontal="center" vertical="center"/>
    </xf>
    <xf numFmtId="170" fontId="9" fillId="35" borderId="24" xfId="0" applyNumberFormat="1" applyFont="1" applyFill="1" applyBorder="1" applyAlignment="1" applyProtection="1">
      <alignment horizontal="center" vertical="center"/>
      <protection locked="0"/>
    </xf>
    <xf numFmtId="166" fontId="0" fillId="33" borderId="19" xfId="0" applyNumberFormat="1" applyFont="1" applyFill="1" applyBorder="1" applyAlignment="1">
      <alignment vertical="center"/>
    </xf>
    <xf numFmtId="175" fontId="29" fillId="0" borderId="24" xfId="57" applyNumberFormat="1" applyFont="1" applyFill="1" applyBorder="1" applyAlignment="1" applyProtection="1">
      <alignment horizontal="center" vertical="center"/>
      <protection locked="0"/>
    </xf>
    <xf numFmtId="1" fontId="17" fillId="43" borderId="14" xfId="0" applyNumberFormat="1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  <xf numFmtId="0" fontId="0" fillId="43" borderId="14" xfId="0" applyFill="1" applyBorder="1" applyAlignment="1">
      <alignment vertical="center"/>
    </xf>
    <xf numFmtId="0" fontId="8" fillId="43" borderId="14" xfId="0" applyFont="1" applyFill="1" applyBorder="1" applyAlignment="1">
      <alignment vertical="top" wrapText="1"/>
    </xf>
    <xf numFmtId="2" fontId="18" fillId="43" borderId="14" xfId="0" applyNumberFormat="1" applyFont="1" applyFill="1" applyBorder="1" applyAlignment="1">
      <alignment vertical="center"/>
    </xf>
    <xf numFmtId="166" fontId="18" fillId="43" borderId="14" xfId="0" applyNumberFormat="1" applyFont="1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1" fontId="18" fillId="42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vertical="center"/>
    </xf>
    <xf numFmtId="175" fontId="18" fillId="42" borderId="0" xfId="0" applyNumberFormat="1" applyFont="1" applyFill="1" applyBorder="1" applyAlignment="1">
      <alignment horizontal="center" vertical="center"/>
    </xf>
    <xf numFmtId="177" fontId="18" fillId="42" borderId="0" xfId="57" applyNumberFormat="1" applyFont="1" applyFill="1" applyBorder="1" applyAlignment="1" applyProtection="1">
      <alignment horizontal="center" vertical="center"/>
      <protection locked="0"/>
    </xf>
    <xf numFmtId="178" fontId="18" fillId="42" borderId="0" xfId="0" applyNumberFormat="1" applyFont="1" applyFill="1" applyBorder="1" applyAlignment="1" applyProtection="1">
      <alignment horizontal="center" vertical="center"/>
      <protection/>
    </xf>
    <xf numFmtId="1" fontId="18" fillId="42" borderId="0" xfId="57" applyNumberFormat="1" applyFont="1" applyFill="1" applyBorder="1" applyAlignment="1" applyProtection="1">
      <alignment horizontal="center" vertical="center"/>
      <protection locked="0"/>
    </xf>
    <xf numFmtId="0" fontId="3" fillId="41" borderId="33" xfId="0" applyFont="1" applyFill="1" applyBorder="1" applyAlignment="1">
      <alignment horizontal="center" vertical="center"/>
    </xf>
    <xf numFmtId="0" fontId="8" fillId="42" borderId="35" xfId="0" applyFont="1" applyFill="1" applyBorder="1" applyAlignment="1">
      <alignment vertical="top"/>
    </xf>
    <xf numFmtId="0" fontId="10" fillId="43" borderId="35" xfId="0" applyFont="1" applyFill="1" applyBorder="1" applyAlignment="1">
      <alignment vertical="top"/>
    </xf>
    <xf numFmtId="0" fontId="10" fillId="43" borderId="36" xfId="0" applyFont="1" applyFill="1" applyBorder="1" applyAlignment="1">
      <alignment vertical="top"/>
    </xf>
    <xf numFmtId="0" fontId="3" fillId="0" borderId="37" xfId="0" applyFont="1" applyBorder="1" applyAlignment="1">
      <alignment horizontal="center" vertical="center"/>
    </xf>
    <xf numFmtId="1" fontId="0" fillId="0" borderId="32" xfId="57" applyNumberFormat="1" applyFont="1" applyFill="1" applyBorder="1" applyAlignment="1" applyProtection="1">
      <alignment horizontal="left" vertical="center"/>
      <protection locked="0"/>
    </xf>
    <xf numFmtId="0" fontId="0" fillId="42" borderId="32" xfId="0" applyFill="1" applyBorder="1" applyAlignment="1">
      <alignment vertical="center"/>
    </xf>
    <xf numFmtId="0" fontId="0" fillId="42" borderId="38" xfId="0" applyFill="1" applyBorder="1" applyAlignment="1">
      <alignment vertical="center"/>
    </xf>
    <xf numFmtId="0" fontId="43" fillId="43" borderId="39" xfId="0" applyFont="1" applyFill="1" applyBorder="1" applyAlignment="1">
      <alignment horizontal="right" vertical="center"/>
    </xf>
    <xf numFmtId="0" fontId="8" fillId="43" borderId="36" xfId="0" applyFont="1" applyFill="1" applyBorder="1" applyAlignment="1">
      <alignment vertical="top" wrapText="1"/>
    </xf>
    <xf numFmtId="0" fontId="59" fillId="43" borderId="40" xfId="0" applyFont="1" applyFill="1" applyBorder="1" applyAlignment="1">
      <alignment horizontal="center" vertical="center"/>
    </xf>
    <xf numFmtId="1" fontId="2" fillId="0" borderId="32" xfId="57" applyNumberFormat="1" applyFont="1" applyFill="1" applyBorder="1" applyAlignment="1" applyProtection="1">
      <alignment horizontal="left" vertical="center"/>
      <protection locked="0"/>
    </xf>
    <xf numFmtId="0" fontId="59" fillId="42" borderId="34" xfId="0" applyFont="1" applyFill="1" applyBorder="1" applyAlignment="1">
      <alignment horizontal="center" vertical="center"/>
    </xf>
    <xf numFmtId="1" fontId="20" fillId="42" borderId="35" xfId="57" applyNumberFormat="1" applyFont="1" applyFill="1" applyBorder="1" applyAlignment="1" applyProtection="1">
      <alignment horizontal="center" vertical="center"/>
      <protection locked="0"/>
    </xf>
    <xf numFmtId="0" fontId="80" fillId="42" borderId="34" xfId="0" applyFont="1" applyFill="1" applyBorder="1" applyAlignment="1">
      <alignment horizontal="left" vertical="center"/>
    </xf>
    <xf numFmtId="0" fontId="81" fillId="42" borderId="3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3" fontId="82" fillId="43" borderId="0" xfId="58" applyNumberFormat="1" applyFont="1" applyFill="1" applyBorder="1" applyAlignment="1">
      <alignment vertical="center"/>
      <protection/>
    </xf>
    <xf numFmtId="183" fontId="82" fillId="43" borderId="35" xfId="58" applyNumberFormat="1" applyFont="1" applyFill="1" applyBorder="1" applyAlignment="1">
      <alignment vertical="center"/>
      <protection/>
    </xf>
    <xf numFmtId="0" fontId="7" fillId="45" borderId="41" xfId="53" applyFont="1" applyFill="1" applyBorder="1" applyAlignment="1">
      <alignment vertical="center"/>
      <protection/>
    </xf>
    <xf numFmtId="183" fontId="82" fillId="45" borderId="34" xfId="58" applyNumberFormat="1" applyFont="1" applyFill="1" applyBorder="1" applyAlignment="1">
      <alignment horizontal="left" vertical="center"/>
      <protection/>
    </xf>
    <xf numFmtId="183" fontId="82" fillId="45" borderId="34" xfId="58" applyNumberFormat="1" applyFont="1" applyFill="1" applyBorder="1" applyAlignment="1">
      <alignment vertical="center"/>
      <protection/>
    </xf>
    <xf numFmtId="0" fontId="38" fillId="42" borderId="0" xfId="0" applyFont="1" applyFill="1" applyBorder="1" applyAlignment="1">
      <alignment horizontal="right" vertical="center"/>
    </xf>
    <xf numFmtId="0" fontId="0" fillId="0" borderId="0" xfId="1" applyAlignment="1">
      <alignment vertical="center"/>
    </xf>
    <xf numFmtId="166" fontId="26" fillId="35" borderId="19" xfId="0" applyNumberFormat="1" applyFont="1" applyFill="1" applyBorder="1" applyAlignment="1">
      <alignment horizontal="center" vertical="center"/>
    </xf>
    <xf numFmtId="166" fontId="45" fillId="35" borderId="24" xfId="0" applyNumberFormat="1" applyFont="1" applyFill="1" applyBorder="1" applyAlignment="1">
      <alignment horizontal="center" vertical="center"/>
    </xf>
    <xf numFmtId="166" fontId="26" fillId="35" borderId="24" xfId="0" applyNumberFormat="1" applyFont="1" applyFill="1" applyBorder="1" applyAlignment="1">
      <alignment horizontal="center" vertical="center"/>
    </xf>
    <xf numFmtId="166" fontId="0" fillId="35" borderId="42" xfId="1" applyNumberFormat="1" applyFill="1" applyBorder="1" applyAlignment="1">
      <alignment horizontal="center" vertical="center"/>
    </xf>
    <xf numFmtId="166" fontId="0" fillId="35" borderId="43" xfId="1" applyNumberFormat="1" applyFill="1" applyBorder="1" applyAlignment="1">
      <alignment horizontal="center" vertical="center"/>
    </xf>
    <xf numFmtId="166" fontId="0" fillId="38" borderId="43" xfId="1" applyNumberForma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6" fillId="42" borderId="10" xfId="0" applyFont="1" applyFill="1" applyBorder="1" applyAlignment="1">
      <alignment horizontal="left" vertical="center"/>
    </xf>
    <xf numFmtId="0" fontId="0" fillId="42" borderId="21" xfId="0" applyFill="1" applyBorder="1" applyAlignment="1">
      <alignment vertical="center"/>
    </xf>
    <xf numFmtId="0" fontId="14" fillId="42" borderId="45" xfId="0" applyFont="1" applyFill="1" applyBorder="1" applyAlignment="1">
      <alignment horizontal="left" vertical="center"/>
    </xf>
    <xf numFmtId="0" fontId="46" fillId="42" borderId="45" xfId="0" applyFont="1" applyFill="1" applyBorder="1" applyAlignment="1">
      <alignment horizontal="left" vertical="center"/>
    </xf>
    <xf numFmtId="0" fontId="0" fillId="42" borderId="46" xfId="0" applyFill="1" applyBorder="1" applyAlignment="1">
      <alignment vertical="center"/>
    </xf>
    <xf numFmtId="0" fontId="38" fillId="42" borderId="0" xfId="0" applyFont="1" applyFill="1" applyBorder="1" applyAlignment="1">
      <alignment horizontal="left" vertical="center"/>
    </xf>
    <xf numFmtId="0" fontId="124" fillId="42" borderId="10" xfId="0" applyFont="1" applyFill="1" applyBorder="1" applyAlignment="1">
      <alignment horizontal="left" vertical="center"/>
    </xf>
    <xf numFmtId="0" fontId="38" fillId="42" borderId="10" xfId="0" applyFont="1" applyFill="1" applyBorder="1" applyAlignment="1">
      <alignment horizontal="left" vertical="center"/>
    </xf>
    <xf numFmtId="0" fontId="124" fillId="42" borderId="45" xfId="0" applyFont="1" applyFill="1" applyBorder="1" applyAlignment="1">
      <alignment horizontal="left" vertical="center"/>
    </xf>
    <xf numFmtId="0" fontId="38" fillId="42" borderId="45" xfId="0" applyFont="1" applyFill="1" applyBorder="1" applyAlignment="1">
      <alignment horizontal="left" vertical="center"/>
    </xf>
    <xf numFmtId="0" fontId="0" fillId="42" borderId="10" xfId="1" applyFill="1" applyBorder="1" applyAlignment="1">
      <alignment horizontal="left" vertical="center"/>
    </xf>
    <xf numFmtId="0" fontId="0" fillId="42" borderId="21" xfId="1" applyFill="1" applyBorder="1" applyAlignment="1">
      <alignment vertical="center"/>
    </xf>
    <xf numFmtId="0" fontId="38" fillId="42" borderId="21" xfId="0" applyFont="1" applyFill="1" applyBorder="1" applyAlignment="1">
      <alignment horizontal="left" vertical="center"/>
    </xf>
    <xf numFmtId="0" fontId="38" fillId="42" borderId="46" xfId="0" applyFont="1" applyFill="1" applyBorder="1" applyAlignment="1">
      <alignment horizontal="left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17" fillId="33" borderId="50" xfId="0" applyFont="1" applyFill="1" applyBorder="1" applyAlignment="1">
      <alignment vertical="center"/>
    </xf>
    <xf numFmtId="0" fontId="41" fillId="0" borderId="41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170" fontId="16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right" vertical="center"/>
    </xf>
    <xf numFmtId="170" fontId="16" fillId="44" borderId="52" xfId="0" applyNumberFormat="1" applyFont="1" applyFill="1" applyBorder="1" applyAlignment="1" applyProtection="1">
      <alignment horizontal="center" vertical="center"/>
      <protection locked="0"/>
    </xf>
    <xf numFmtId="0" fontId="0" fillId="33" borderId="34" xfId="1" applyFill="1" applyBorder="1" applyAlignment="1">
      <alignment horizontal="left" vertical="center"/>
    </xf>
    <xf numFmtId="170" fontId="0" fillId="44" borderId="53" xfId="1" applyNumberFormat="1" applyFill="1" applyBorder="1" applyAlignment="1" applyProtection="1">
      <alignment horizontal="center" vertical="center"/>
      <protection locked="0"/>
    </xf>
    <xf numFmtId="166" fontId="2" fillId="0" borderId="32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38" fillId="42" borderId="54" xfId="0" applyFont="1" applyFill="1" applyBorder="1" applyAlignment="1">
      <alignment horizontal="left" vertical="center"/>
    </xf>
    <xf numFmtId="0" fontId="38" fillId="42" borderId="55" xfId="0" applyFont="1" applyFill="1" applyBorder="1" applyAlignment="1">
      <alignment horizontal="left" vertical="center"/>
    </xf>
    <xf numFmtId="166" fontId="26" fillId="35" borderId="56" xfId="0" applyNumberFormat="1" applyFont="1" applyFill="1" applyBorder="1" applyAlignment="1">
      <alignment horizontal="center" vertical="center"/>
    </xf>
    <xf numFmtId="166" fontId="45" fillId="35" borderId="57" xfId="0" applyNumberFormat="1" applyFont="1" applyFill="1" applyBorder="1" applyAlignment="1">
      <alignment horizontal="center" vertical="center"/>
    </xf>
    <xf numFmtId="166" fontId="29" fillId="38" borderId="57" xfId="0" applyNumberFormat="1" applyFont="1" applyFill="1" applyBorder="1" applyAlignment="1">
      <alignment horizontal="center" vertical="center"/>
    </xf>
    <xf numFmtId="166" fontId="26" fillId="35" borderId="57" xfId="0" applyNumberFormat="1" applyFont="1" applyFill="1" applyBorder="1" applyAlignment="1">
      <alignment horizontal="center" vertical="center"/>
    </xf>
    <xf numFmtId="170" fontId="16" fillId="44" borderId="58" xfId="0" applyNumberFormat="1" applyFont="1" applyFill="1" applyBorder="1" applyAlignment="1" applyProtection="1">
      <alignment horizontal="center" vertical="center"/>
      <protection locked="0"/>
    </xf>
    <xf numFmtId="1" fontId="30" fillId="41" borderId="47" xfId="0" applyNumberFormat="1" applyFont="1" applyFill="1" applyBorder="1" applyAlignment="1">
      <alignment horizontal="centerContinuous" vertical="center" wrapText="1"/>
    </xf>
    <xf numFmtId="0" fontId="0" fillId="41" borderId="48" xfId="0" applyFont="1" applyFill="1" applyBorder="1" applyAlignment="1">
      <alignment horizontal="centerContinuous" vertical="center" wrapText="1"/>
    </xf>
    <xf numFmtId="0" fontId="0" fillId="41" borderId="49" xfId="0" applyFont="1" applyFill="1" applyBorder="1" applyAlignment="1">
      <alignment horizontal="centerContinuous" vertical="center" wrapText="1"/>
    </xf>
    <xf numFmtId="182" fontId="0" fillId="0" borderId="34" xfId="60" applyNumberFormat="1" applyFont="1" applyFill="1" applyBorder="1" applyAlignment="1">
      <alignment horizontal="center" vertical="center"/>
      <protection/>
    </xf>
    <xf numFmtId="182" fontId="0" fillId="0" borderId="35" xfId="60" applyNumberFormat="1" applyFont="1" applyFill="1" applyBorder="1" applyAlignment="1">
      <alignment horizontal="center" vertical="center"/>
      <protection/>
    </xf>
    <xf numFmtId="0" fontId="7" fillId="41" borderId="59" xfId="60" applyFont="1" applyFill="1" applyBorder="1" applyAlignment="1" applyProtection="1">
      <alignment horizontal="centerContinuous" vertical="center"/>
      <protection locked="0"/>
    </xf>
    <xf numFmtId="0" fontId="7" fillId="41" borderId="60" xfId="60" applyFont="1" applyFill="1" applyBorder="1" applyAlignment="1" applyProtection="1">
      <alignment horizontal="centerContinuous" vertical="center"/>
      <protection locked="0"/>
    </xf>
    <xf numFmtId="0" fontId="7" fillId="41" borderId="61" xfId="6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right" vertical="center"/>
      <protection locked="0"/>
    </xf>
    <xf numFmtId="168" fontId="26" fillId="35" borderId="35" xfId="0" applyNumberFormat="1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right" vertical="center" wrapText="1"/>
      <protection locked="0"/>
    </xf>
    <xf numFmtId="168" fontId="25" fillId="35" borderId="35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right" vertical="center"/>
      <protection locked="0"/>
    </xf>
    <xf numFmtId="168" fontId="29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right" vertical="center"/>
      <protection locked="0"/>
    </xf>
    <xf numFmtId="181" fontId="29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 vertical="center"/>
      <protection locked="0"/>
    </xf>
    <xf numFmtId="0" fontId="29" fillId="0" borderId="39" xfId="0" applyFont="1" applyFill="1" applyBorder="1" applyAlignment="1" applyProtection="1">
      <alignment horizontal="right" vertical="center"/>
      <protection locked="0"/>
    </xf>
    <xf numFmtId="0" fontId="7" fillId="41" borderId="47" xfId="0" applyFont="1" applyFill="1" applyBorder="1" applyAlignment="1">
      <alignment horizontal="centerContinuous" vertical="center"/>
    </xf>
    <xf numFmtId="0" fontId="7" fillId="41" borderId="48" xfId="0" applyFont="1" applyFill="1" applyBorder="1" applyAlignment="1">
      <alignment horizontal="centerContinuous" vertical="center"/>
    </xf>
    <xf numFmtId="0" fontId="0" fillId="41" borderId="48" xfId="0" applyFill="1" applyBorder="1" applyAlignment="1">
      <alignment horizontal="centerContinuous" vertical="center"/>
    </xf>
    <xf numFmtId="0" fontId="0" fillId="41" borderId="49" xfId="0" applyFill="1" applyBorder="1" applyAlignment="1">
      <alignment horizontal="centerContinuous" vertical="center"/>
    </xf>
    <xf numFmtId="174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41" borderId="59" xfId="60" applyFont="1" applyFill="1" applyBorder="1" applyAlignment="1" applyProtection="1">
      <alignment horizontal="centerContinuous" vertical="center"/>
      <protection locked="0"/>
    </xf>
    <xf numFmtId="0" fontId="9" fillId="33" borderId="34" xfId="0" applyFont="1" applyFill="1" applyBorder="1" applyAlignment="1" applyProtection="1">
      <alignment horizontal="right" vertical="center"/>
      <protection locked="0"/>
    </xf>
    <xf numFmtId="173" fontId="9" fillId="35" borderId="35" xfId="0" applyNumberFormat="1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right" vertical="center"/>
      <protection locked="0"/>
    </xf>
    <xf numFmtId="173" fontId="1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right" vertical="center"/>
      <protection locked="0"/>
    </xf>
    <xf numFmtId="173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right" vertical="center"/>
      <protection locked="0"/>
    </xf>
    <xf numFmtId="9" fontId="0" fillId="33" borderId="36" xfId="0" applyNumberFormat="1" applyFont="1" applyFill="1" applyBorder="1" applyAlignment="1" applyProtection="1">
      <alignment horizontal="left" vertical="center"/>
      <protection locked="0"/>
    </xf>
    <xf numFmtId="0" fontId="9" fillId="33" borderId="50" xfId="0" applyFont="1" applyFill="1" applyBorder="1" applyAlignment="1" applyProtection="1">
      <alignment horizontal="right" vertical="center"/>
      <protection locked="0"/>
    </xf>
    <xf numFmtId="173" fontId="9" fillId="35" borderId="41" xfId="0" applyNumberFormat="1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left" vertical="center"/>
    </xf>
    <xf numFmtId="0" fontId="3" fillId="39" borderId="35" xfId="0" applyFont="1" applyFill="1" applyBorder="1" applyAlignment="1">
      <alignment horizontal="left" vertical="center"/>
    </xf>
    <xf numFmtId="0" fontId="3" fillId="43" borderId="28" xfId="0" applyFont="1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0" fillId="42" borderId="41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4" borderId="47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7" fillId="45" borderId="48" xfId="0" applyFont="1" applyFill="1" applyBorder="1" applyAlignment="1">
      <alignment horizontal="center" vertical="center"/>
    </xf>
    <xf numFmtId="0" fontId="57" fillId="45" borderId="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1" fontId="0" fillId="43" borderId="32" xfId="57" applyNumberFormat="1" applyFont="1" applyFill="1" applyBorder="1" applyAlignment="1" applyProtection="1">
      <alignment horizontal="left" vertical="center"/>
      <protection locked="0"/>
    </xf>
    <xf numFmtId="1" fontId="0" fillId="43" borderId="35" xfId="57" applyNumberFormat="1" applyFont="1" applyFill="1" applyBorder="1" applyAlignment="1" applyProtection="1">
      <alignment horizontal="left" vertical="center"/>
      <protection locked="0"/>
    </xf>
    <xf numFmtId="0" fontId="57" fillId="45" borderId="50" xfId="0" applyFont="1" applyFill="1" applyBorder="1" applyAlignment="1">
      <alignment horizontal="center" vertical="center"/>
    </xf>
    <xf numFmtId="0" fontId="57" fillId="45" borderId="15" xfId="0" applyFont="1" applyFill="1" applyBorder="1" applyAlignment="1">
      <alignment horizontal="center" vertical="center"/>
    </xf>
    <xf numFmtId="0" fontId="57" fillId="45" borderId="41" xfId="0" applyFont="1" applyFill="1" applyBorder="1" applyAlignment="1">
      <alignment horizontal="center" vertical="center"/>
    </xf>
    <xf numFmtId="0" fontId="57" fillId="45" borderId="34" xfId="0" applyFont="1" applyFill="1" applyBorder="1" applyAlignment="1">
      <alignment horizontal="center" vertical="center"/>
    </xf>
    <xf numFmtId="0" fontId="57" fillId="45" borderId="3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25" fillId="46" borderId="0" xfId="0" applyFont="1" applyFill="1" applyBorder="1" applyAlignment="1">
      <alignment horizontal="center" vertical="center"/>
    </xf>
    <xf numFmtId="0" fontId="4" fillId="43" borderId="40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4" fillId="43" borderId="32" xfId="0" applyFont="1" applyFill="1" applyBorder="1" applyAlignment="1">
      <alignment horizontal="center" vertical="center"/>
    </xf>
    <xf numFmtId="2" fontId="3" fillId="43" borderId="0" xfId="0" applyNumberFormat="1" applyFont="1" applyFill="1" applyBorder="1" applyAlignment="1">
      <alignment horizontal="right" vertical="center"/>
    </xf>
    <xf numFmtId="2" fontId="3" fillId="43" borderId="14" xfId="0" applyNumberFormat="1" applyFont="1" applyFill="1" applyBorder="1" applyAlignment="1">
      <alignment horizontal="right" vertical="center"/>
    </xf>
    <xf numFmtId="2" fontId="3" fillId="43" borderId="0" xfId="0" applyNumberFormat="1" applyFont="1" applyFill="1" applyBorder="1" applyAlignment="1">
      <alignment horizontal="left" vertical="center"/>
    </xf>
    <xf numFmtId="2" fontId="3" fillId="43" borderId="14" xfId="0" applyNumberFormat="1" applyFont="1" applyFill="1" applyBorder="1" applyAlignment="1">
      <alignment horizontal="left" vertical="center"/>
    </xf>
    <xf numFmtId="0" fontId="126" fillId="47" borderId="0" xfId="0" applyFont="1" applyFill="1" applyAlignment="1">
      <alignment horizontal="center" vertical="center"/>
    </xf>
    <xf numFmtId="0" fontId="59" fillId="43" borderId="34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1" fontId="18" fillId="43" borderId="0" xfId="0" applyNumberFormat="1" applyFont="1" applyFill="1" applyBorder="1" applyAlignment="1">
      <alignment horizontal="center" vertical="center"/>
    </xf>
    <xf numFmtId="1" fontId="18" fillId="4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7" fontId="18" fillId="43" borderId="18" xfId="57" applyNumberFormat="1" applyFont="1" applyFill="1" applyBorder="1" applyAlignment="1" applyProtection="1">
      <alignment horizontal="center" vertical="center"/>
      <protection locked="0"/>
    </xf>
    <xf numFmtId="177" fontId="18" fillId="43" borderId="0" xfId="57" applyNumberFormat="1" applyFont="1" applyFill="1" applyBorder="1" applyAlignment="1" applyProtection="1">
      <alignment horizontal="center" vertical="center"/>
      <protection locked="0"/>
    </xf>
    <xf numFmtId="178" fontId="18" fillId="43" borderId="18" xfId="0" applyNumberFormat="1" applyFont="1" applyFill="1" applyBorder="1" applyAlignment="1" applyProtection="1">
      <alignment horizontal="center" vertical="center"/>
      <protection/>
    </xf>
    <xf numFmtId="178" fontId="18" fillId="43" borderId="0" xfId="0" applyNumberFormat="1" applyFont="1" applyFill="1" applyBorder="1" applyAlignment="1" applyProtection="1">
      <alignment horizontal="center" vertical="center"/>
      <protection/>
    </xf>
    <xf numFmtId="175" fontId="18" fillId="43" borderId="0" xfId="0" applyNumberFormat="1" applyFont="1" applyFill="1" applyBorder="1" applyAlignment="1">
      <alignment horizontal="right" vertical="center"/>
    </xf>
    <xf numFmtId="175" fontId="18" fillId="43" borderId="18" xfId="0" applyNumberFormat="1" applyFont="1" applyFill="1" applyBorder="1" applyAlignment="1">
      <alignment horizontal="center" vertical="center"/>
    </xf>
    <xf numFmtId="175" fontId="18" fillId="43" borderId="0" xfId="0" applyNumberFormat="1" applyFont="1" applyFill="1" applyBorder="1" applyAlignment="1">
      <alignment horizontal="center" vertical="center"/>
    </xf>
    <xf numFmtId="1" fontId="17" fillId="43" borderId="18" xfId="57" applyNumberFormat="1" applyFont="1" applyFill="1" applyBorder="1" applyAlignment="1" applyProtection="1">
      <alignment horizontal="left" vertical="center"/>
      <protection locked="0"/>
    </xf>
    <xf numFmtId="1" fontId="17" fillId="43" borderId="0" xfId="57" applyNumberFormat="1" applyFont="1" applyFill="1" applyBorder="1" applyAlignment="1" applyProtection="1">
      <alignment horizontal="left" vertical="center"/>
      <protection locked="0"/>
    </xf>
    <xf numFmtId="0" fontId="20" fillId="0" borderId="6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1" fontId="20" fillId="43" borderId="32" xfId="57" applyNumberFormat="1" applyFont="1" applyFill="1" applyBorder="1" applyAlignment="1" applyProtection="1">
      <alignment horizontal="center" vertical="center"/>
      <protection locked="0"/>
    </xf>
    <xf numFmtId="1" fontId="20" fillId="43" borderId="35" xfId="57" applyNumberFormat="1" applyFont="1" applyFill="1" applyBorder="1" applyAlignment="1" applyProtection="1">
      <alignment horizontal="center" vertical="center"/>
      <protection locked="0"/>
    </xf>
    <xf numFmtId="2" fontId="18" fillId="43" borderId="18" xfId="0" applyNumberFormat="1" applyFont="1" applyFill="1" applyBorder="1" applyAlignment="1">
      <alignment horizontal="center" vertical="center"/>
    </xf>
    <xf numFmtId="166" fontId="18" fillId="43" borderId="18" xfId="0" applyNumberFormat="1" applyFont="1" applyFill="1" applyBorder="1" applyAlignment="1">
      <alignment horizontal="center" vertical="center"/>
    </xf>
    <xf numFmtId="166" fontId="18" fillId="43" borderId="25" xfId="0" applyNumberFormat="1" applyFont="1" applyFill="1" applyBorder="1" applyAlignment="1">
      <alignment horizontal="center" vertical="center"/>
    </xf>
    <xf numFmtId="0" fontId="39" fillId="0" borderId="65" xfId="57" applyFont="1" applyFill="1" applyBorder="1" applyAlignment="1" applyProtection="1">
      <alignment horizontal="center" vertical="center" wrapText="1"/>
      <protection locked="0"/>
    </xf>
    <xf numFmtId="0" fontId="39" fillId="0" borderId="66" xfId="57" applyFont="1" applyFill="1" applyBorder="1" applyAlignment="1" applyProtection="1">
      <alignment horizontal="center" vertical="center" wrapText="1"/>
      <protection locked="0"/>
    </xf>
    <xf numFmtId="0" fontId="39" fillId="0" borderId="67" xfId="57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2" fillId="0" borderId="68" xfId="57" applyFont="1" applyFill="1" applyBorder="1" applyAlignment="1" applyProtection="1">
      <alignment horizontal="center" vertical="center" wrapText="1"/>
      <protection locked="0"/>
    </xf>
    <xf numFmtId="0" fontId="42" fillId="0" borderId="15" xfId="57" applyFont="1" applyFill="1" applyBorder="1" applyAlignment="1" applyProtection="1">
      <alignment horizontal="center" vertical="center" wrapText="1"/>
      <protection locked="0"/>
    </xf>
    <xf numFmtId="0" fontId="42" fillId="0" borderId="41" xfId="57" applyFont="1" applyFill="1" applyBorder="1" applyAlignment="1" applyProtection="1">
      <alignment horizontal="center" vertical="center" wrapText="1"/>
      <protection locked="0"/>
    </xf>
    <xf numFmtId="0" fontId="42" fillId="0" borderId="62" xfId="57" applyFont="1" applyFill="1" applyBorder="1" applyAlignment="1" applyProtection="1">
      <alignment horizontal="center" vertical="center" wrapText="1"/>
      <protection locked="0"/>
    </xf>
    <xf numFmtId="0" fontId="42" fillId="0" borderId="0" xfId="57" applyFont="1" applyFill="1" applyBorder="1" applyAlignment="1" applyProtection="1">
      <alignment horizontal="center" vertical="center" wrapText="1"/>
      <protection locked="0"/>
    </xf>
    <xf numFmtId="0" fontId="42" fillId="0" borderId="35" xfId="57" applyFont="1" applyFill="1" applyBorder="1" applyAlignment="1" applyProtection="1">
      <alignment horizontal="center" vertical="center" wrapText="1"/>
      <protection locked="0"/>
    </xf>
    <xf numFmtId="0" fontId="42" fillId="0" borderId="42" xfId="57" applyFont="1" applyFill="1" applyBorder="1" applyAlignment="1" applyProtection="1">
      <alignment horizontal="center" vertical="center" wrapText="1"/>
      <protection locked="0"/>
    </xf>
    <xf numFmtId="0" fontId="42" fillId="0" borderId="22" xfId="57" applyFont="1" applyFill="1" applyBorder="1" applyAlignment="1" applyProtection="1">
      <alignment horizontal="center" vertical="center" wrapText="1"/>
      <protection locked="0"/>
    </xf>
    <xf numFmtId="0" fontId="42" fillId="0" borderId="38" xfId="57" applyFont="1" applyFill="1" applyBorder="1" applyAlignment="1" applyProtection="1">
      <alignment horizontal="center" vertical="center" wrapText="1"/>
      <protection locked="0"/>
    </xf>
    <xf numFmtId="0" fontId="125" fillId="46" borderId="34" xfId="0" applyFont="1" applyFill="1" applyBorder="1" applyAlignment="1">
      <alignment horizontal="center" vertical="center"/>
    </xf>
    <xf numFmtId="0" fontId="125" fillId="46" borderId="35" xfId="0" applyFont="1" applyFill="1" applyBorder="1" applyAlignment="1">
      <alignment horizontal="center" vertical="center"/>
    </xf>
    <xf numFmtId="0" fontId="59" fillId="43" borderId="40" xfId="0" applyFont="1" applyFill="1" applyBorder="1" applyAlignment="1">
      <alignment horizontal="center" vertical="center"/>
    </xf>
    <xf numFmtId="1" fontId="18" fillId="43" borderId="18" xfId="0" applyNumberFormat="1" applyFont="1" applyFill="1" applyBorder="1" applyAlignment="1">
      <alignment horizontal="center" vertical="center"/>
    </xf>
    <xf numFmtId="1" fontId="18" fillId="43" borderId="18" xfId="57" applyNumberFormat="1" applyFont="1" applyFill="1" applyBorder="1" applyAlignment="1" applyProtection="1">
      <alignment horizontal="center" vertical="center"/>
      <protection locked="0"/>
    </xf>
    <xf numFmtId="1" fontId="18" fillId="43" borderId="0" xfId="57" applyNumberFormat="1" applyFont="1" applyFill="1" applyBorder="1" applyAlignment="1" applyProtection="1">
      <alignment horizontal="center" vertical="center"/>
      <protection locked="0"/>
    </xf>
    <xf numFmtId="0" fontId="58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2" fillId="0" borderId="22" xfId="0" applyFont="1" applyBorder="1" applyAlignment="1">
      <alignment horizontal="center" vertical="center" textRotation="45"/>
    </xf>
    <xf numFmtId="171" fontId="2" fillId="0" borderId="0" xfId="0" applyNumberFormat="1" applyFont="1" applyBorder="1" applyAlignment="1">
      <alignment horizontal="center" vertical="center" wrapText="1"/>
    </xf>
    <xf numFmtId="171" fontId="2" fillId="0" borderId="22" xfId="0" applyNumberFormat="1" applyFont="1" applyBorder="1" applyAlignment="1">
      <alignment horizontal="center" vertical="center" wrapText="1"/>
    </xf>
    <xf numFmtId="0" fontId="39" fillId="0" borderId="0" xfId="57" applyFont="1" applyFill="1" applyBorder="1" applyAlignment="1" applyProtection="1">
      <alignment horizontal="center" vertical="center" wrapText="1"/>
      <protection locked="0"/>
    </xf>
    <xf numFmtId="0" fontId="39" fillId="0" borderId="22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57" fillId="45" borderId="50" xfId="0" applyFont="1" applyFill="1" applyBorder="1" applyAlignment="1">
      <alignment horizontal="center" vertical="center" wrapText="1"/>
    </xf>
    <xf numFmtId="0" fontId="57" fillId="45" borderId="15" xfId="0" applyFont="1" applyFill="1" applyBorder="1" applyAlignment="1">
      <alignment horizontal="center" vertical="center" wrapText="1"/>
    </xf>
    <xf numFmtId="0" fontId="57" fillId="45" borderId="41" xfId="0" applyFont="1" applyFill="1" applyBorder="1" applyAlignment="1">
      <alignment horizontal="center" vertical="center" wrapText="1"/>
    </xf>
    <xf numFmtId="0" fontId="57" fillId="45" borderId="31" xfId="0" applyFont="1" applyFill="1" applyBorder="1" applyAlignment="1">
      <alignment horizontal="center" vertical="center" wrapText="1"/>
    </xf>
    <xf numFmtId="0" fontId="57" fillId="45" borderId="22" xfId="0" applyFont="1" applyFill="1" applyBorder="1" applyAlignment="1">
      <alignment horizontal="center" vertical="center" wrapText="1"/>
    </xf>
    <xf numFmtId="0" fontId="57" fillId="45" borderId="38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45"/>
    </xf>
    <xf numFmtId="171" fontId="2" fillId="0" borderId="15" xfId="0" applyNumberFormat="1" applyFont="1" applyBorder="1" applyAlignment="1">
      <alignment horizontal="center" vertical="center" wrapText="1"/>
    </xf>
    <xf numFmtId="0" fontId="39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7" fillId="45" borderId="50" xfId="53" applyFont="1" applyFill="1" applyBorder="1" applyAlignment="1">
      <alignment horizontal="center" vertical="center"/>
      <protection/>
    </xf>
    <xf numFmtId="0" fontId="7" fillId="45" borderId="15" xfId="53" applyFont="1" applyFill="1" applyBorder="1" applyAlignment="1">
      <alignment horizontal="center" vertical="center"/>
      <protection/>
    </xf>
    <xf numFmtId="0" fontId="85" fillId="33" borderId="27" xfId="60" applyNumberFormat="1" applyFont="1" applyFill="1" applyBorder="1" applyAlignment="1">
      <alignment horizontal="center" vertical="center"/>
      <protection/>
    </xf>
    <xf numFmtId="0" fontId="85" fillId="33" borderId="28" xfId="60" applyNumberFormat="1" applyFont="1" applyFill="1" applyBorder="1" applyAlignment="1">
      <alignment horizontal="center" vertical="center"/>
      <protection/>
    </xf>
    <xf numFmtId="0" fontId="85" fillId="33" borderId="30" xfId="60" applyNumberFormat="1" applyFont="1" applyFill="1" applyBorder="1" applyAlignment="1">
      <alignment horizontal="center" vertical="center"/>
      <protection/>
    </xf>
    <xf numFmtId="0" fontId="15" fillId="33" borderId="22" xfId="0" applyFont="1" applyFill="1" applyBorder="1" applyAlignment="1">
      <alignment horizontal="center" vertical="center" wrapText="1"/>
    </xf>
    <xf numFmtId="0" fontId="55" fillId="45" borderId="40" xfId="0" applyFont="1" applyFill="1" applyBorder="1" applyAlignment="1">
      <alignment horizontal="center" vertical="center" wrapText="1"/>
    </xf>
    <xf numFmtId="0" fontId="55" fillId="45" borderId="18" xfId="0" applyFont="1" applyFill="1" applyBorder="1" applyAlignment="1">
      <alignment horizontal="center" vertical="center" wrapText="1"/>
    </xf>
    <xf numFmtId="0" fontId="55" fillId="45" borderId="31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right" vertical="center" wrapText="1"/>
    </xf>
    <xf numFmtId="166" fontId="56" fillId="35" borderId="18" xfId="0" applyNumberFormat="1" applyFont="1" applyFill="1" applyBorder="1" applyAlignment="1">
      <alignment horizontal="center" vertical="center" wrapText="1"/>
    </xf>
    <xf numFmtId="166" fontId="56" fillId="35" borderId="22" xfId="0" applyNumberFormat="1" applyFont="1" applyFill="1" applyBorder="1" applyAlignment="1">
      <alignment horizontal="center" vertical="center" wrapText="1"/>
    </xf>
    <xf numFmtId="1" fontId="0" fillId="43" borderId="35" xfId="57" applyNumberFormat="1" applyFont="1" applyFill="1" applyBorder="1" applyAlignment="1" applyProtection="1">
      <alignment horizontal="center" vertical="center"/>
      <protection locked="0"/>
    </xf>
    <xf numFmtId="0" fontId="39" fillId="0" borderId="34" xfId="0" applyFont="1" applyBorder="1" applyAlignment="1">
      <alignment horizontal="center" vertical="center" wrapText="1"/>
    </xf>
    <xf numFmtId="175" fontId="18" fillId="43" borderId="0" xfId="0" applyNumberFormat="1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127" fillId="30" borderId="34" xfId="0" applyFont="1" applyFill="1" applyBorder="1" applyAlignment="1">
      <alignment horizontal="center" vertical="center" wrapText="1"/>
    </xf>
    <xf numFmtId="0" fontId="127" fillId="30" borderId="0" xfId="0" applyFont="1" applyFill="1" applyBorder="1" applyAlignment="1">
      <alignment horizontal="center" vertical="center" wrapText="1"/>
    </xf>
    <xf numFmtId="0" fontId="127" fillId="30" borderId="35" xfId="0" applyFont="1" applyFill="1" applyBorder="1" applyAlignment="1">
      <alignment horizontal="center" vertical="center" wrapText="1"/>
    </xf>
    <xf numFmtId="0" fontId="127" fillId="30" borderId="31" xfId="0" applyFont="1" applyFill="1" applyBorder="1" applyAlignment="1">
      <alignment horizontal="center" vertical="center" wrapText="1"/>
    </xf>
    <xf numFmtId="0" fontId="127" fillId="30" borderId="22" xfId="0" applyFont="1" applyFill="1" applyBorder="1" applyAlignment="1">
      <alignment horizontal="center" vertical="center" wrapText="1"/>
    </xf>
    <xf numFmtId="0" fontId="127" fillId="30" borderId="38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8" fillId="47" borderId="0" xfId="58" applyFont="1" applyFill="1" applyAlignment="1">
      <alignment horizontal="center" vertical="center" wrapText="1"/>
      <protection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top" wrapText="1"/>
    </xf>
    <xf numFmtId="0" fontId="87" fillId="0" borderId="35" xfId="0" applyFont="1" applyBorder="1" applyAlignment="1">
      <alignment horizontal="center" vertical="top" wrapText="1"/>
    </xf>
    <xf numFmtId="0" fontId="55" fillId="45" borderId="50" xfId="0" applyFont="1" applyFill="1" applyBorder="1" applyAlignment="1">
      <alignment horizontal="center" vertical="center" wrapText="1"/>
    </xf>
    <xf numFmtId="0" fontId="55" fillId="45" borderId="15" xfId="0" applyFont="1" applyFill="1" applyBorder="1" applyAlignment="1">
      <alignment horizontal="center" vertical="center" wrapText="1"/>
    </xf>
    <xf numFmtId="0" fontId="41" fillId="42" borderId="15" xfId="0" applyFont="1" applyFill="1" applyBorder="1" applyAlignment="1">
      <alignment horizontal="right" vertical="center" wrapText="1"/>
    </xf>
    <xf numFmtId="0" fontId="41" fillId="42" borderId="22" xfId="0" applyFont="1" applyFill="1" applyBorder="1" applyAlignment="1">
      <alignment horizontal="right" vertical="center" wrapText="1"/>
    </xf>
    <xf numFmtId="0" fontId="55" fillId="45" borderId="41" xfId="0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 wrapText="1"/>
    </xf>
    <xf numFmtId="166" fontId="56" fillId="35" borderId="15" xfId="0" applyNumberFormat="1" applyFont="1" applyFill="1" applyBorder="1" applyAlignment="1">
      <alignment horizontal="center" vertical="center" wrapText="1"/>
    </xf>
    <xf numFmtId="0" fontId="55" fillId="45" borderId="50" xfId="0" applyFont="1" applyFill="1" applyBorder="1" applyAlignment="1">
      <alignment horizontal="center" vertical="center"/>
    </xf>
    <xf numFmtId="0" fontId="55" fillId="45" borderId="15" xfId="0" applyFont="1" applyFill="1" applyBorder="1" applyAlignment="1">
      <alignment horizontal="center" vertical="center"/>
    </xf>
    <xf numFmtId="0" fontId="55" fillId="45" borderId="41" xfId="0" applyFont="1" applyFill="1" applyBorder="1" applyAlignment="1">
      <alignment horizontal="center" vertical="center"/>
    </xf>
    <xf numFmtId="0" fontId="55" fillId="45" borderId="34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55" fillId="45" borderId="35" xfId="0" applyFont="1" applyFill="1" applyBorder="1" applyAlignment="1">
      <alignment horizontal="center" vertical="center"/>
    </xf>
    <xf numFmtId="0" fontId="59" fillId="43" borderId="27" xfId="0" applyFont="1" applyFill="1" applyBorder="1" applyAlignment="1">
      <alignment horizontal="center" vertical="center"/>
    </xf>
    <xf numFmtId="1" fontId="18" fillId="43" borderId="28" xfId="0" applyNumberFormat="1" applyFont="1" applyFill="1" applyBorder="1" applyAlignment="1">
      <alignment horizontal="center" vertical="center"/>
    </xf>
    <xf numFmtId="175" fontId="18" fillId="43" borderId="28" xfId="0" applyNumberFormat="1" applyFont="1" applyFill="1" applyBorder="1" applyAlignment="1">
      <alignment horizontal="center" vertical="center"/>
    </xf>
    <xf numFmtId="177" fontId="18" fillId="43" borderId="28" xfId="57" applyNumberFormat="1" applyFont="1" applyFill="1" applyBorder="1" applyAlignment="1" applyProtection="1">
      <alignment horizontal="center" vertical="center"/>
      <protection locked="0"/>
    </xf>
    <xf numFmtId="178" fontId="18" fillId="43" borderId="28" xfId="0" applyNumberFormat="1" applyFont="1" applyFill="1" applyBorder="1" applyAlignment="1" applyProtection="1">
      <alignment horizontal="center" vertical="center"/>
      <protection/>
    </xf>
    <xf numFmtId="1" fontId="17" fillId="43" borderId="28" xfId="57" applyNumberFormat="1" applyFont="1" applyFill="1" applyBorder="1" applyAlignment="1" applyProtection="1">
      <alignment horizontal="left" vertical="center"/>
      <protection locked="0"/>
    </xf>
    <xf numFmtId="1" fontId="0" fillId="43" borderId="30" xfId="57" applyNumberFormat="1" applyFont="1" applyFill="1" applyBorder="1" applyAlignment="1" applyProtection="1">
      <alignment horizontal="left" vertical="center"/>
      <protection locked="0"/>
    </xf>
    <xf numFmtId="172" fontId="32" fillId="48" borderId="0" xfId="0" applyNumberFormat="1" applyFont="1" applyFill="1" applyBorder="1" applyAlignment="1" applyProtection="1">
      <alignment horizontal="right" vertical="center"/>
      <protection locked="0"/>
    </xf>
    <xf numFmtId="172" fontId="32" fillId="48" borderId="69" xfId="0" applyNumberFormat="1" applyFont="1" applyFill="1" applyBorder="1" applyAlignment="1" applyProtection="1">
      <alignment horizontal="right" vertical="center"/>
      <protection locked="0"/>
    </xf>
    <xf numFmtId="2" fontId="33" fillId="48" borderId="35" xfId="60" applyNumberFormat="1" applyFont="1" applyFill="1" applyBorder="1" applyAlignment="1">
      <alignment horizontal="center" vertical="center"/>
      <protection/>
    </xf>
    <xf numFmtId="2" fontId="33" fillId="48" borderId="70" xfId="60" applyNumberFormat="1" applyFont="1" applyFill="1" applyBorder="1" applyAlignment="1">
      <alignment horizontal="center" vertical="center"/>
      <protection/>
    </xf>
    <xf numFmtId="0" fontId="129" fillId="49" borderId="71" xfId="0" applyFont="1" applyFill="1" applyBorder="1" applyAlignment="1">
      <alignment horizontal="center" vertical="center"/>
    </xf>
    <xf numFmtId="0" fontId="129" fillId="49" borderId="72" xfId="0" applyFont="1" applyFill="1" applyBorder="1" applyAlignment="1">
      <alignment horizontal="center" vertical="center"/>
    </xf>
    <xf numFmtId="0" fontId="129" fillId="49" borderId="73" xfId="0" applyFont="1" applyFill="1" applyBorder="1" applyAlignment="1">
      <alignment horizontal="center" vertical="center"/>
    </xf>
    <xf numFmtId="182" fontId="34" fillId="48" borderId="74" xfId="60" applyNumberFormat="1" applyFont="1" applyFill="1" applyBorder="1" applyAlignment="1">
      <alignment horizontal="right" vertical="center"/>
      <protection/>
    </xf>
    <xf numFmtId="182" fontId="34" fillId="48" borderId="39" xfId="60" applyNumberFormat="1" applyFont="1" applyFill="1" applyBorder="1" applyAlignment="1">
      <alignment horizontal="right" vertical="center"/>
      <protection/>
    </xf>
    <xf numFmtId="0" fontId="5" fillId="48" borderId="75" xfId="0" applyFont="1" applyFill="1" applyBorder="1" applyAlignment="1">
      <alignment horizontal="center" vertical="center"/>
    </xf>
    <xf numFmtId="0" fontId="5" fillId="48" borderId="14" xfId="0" applyFont="1" applyFill="1" applyBorder="1" applyAlignment="1">
      <alignment horizontal="center" vertical="center"/>
    </xf>
    <xf numFmtId="0" fontId="35" fillId="48" borderId="75" xfId="0" applyFont="1" applyFill="1" applyBorder="1" applyAlignment="1">
      <alignment horizontal="right" vertical="center"/>
    </xf>
    <xf numFmtId="0" fontId="35" fillId="48" borderId="14" xfId="0" applyFont="1" applyFill="1" applyBorder="1" applyAlignment="1">
      <alignment horizontal="right" vertical="center"/>
    </xf>
    <xf numFmtId="175" fontId="33" fillId="48" borderId="76" xfId="0" applyNumberFormat="1" applyFont="1" applyFill="1" applyBorder="1" applyAlignment="1">
      <alignment horizontal="center" vertical="center"/>
    </xf>
    <xf numFmtId="175" fontId="33" fillId="48" borderId="36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35" xfId="0" applyNumberFormat="1" applyBorder="1" applyAlignment="1">
      <alignment horizontal="center" vertical="center"/>
    </xf>
    <xf numFmtId="176" fontId="9" fillId="44" borderId="35" xfId="0" applyNumberFormat="1" applyFont="1" applyFill="1" applyBorder="1" applyAlignment="1" applyProtection="1">
      <alignment horizontal="center" vertical="center"/>
      <protection locked="0"/>
    </xf>
    <xf numFmtId="174" fontId="0" fillId="42" borderId="77" xfId="0" applyNumberFormat="1" applyFill="1" applyBorder="1" applyAlignment="1">
      <alignment horizontal="center" vertical="center"/>
    </xf>
    <xf numFmtId="174" fontId="0" fillId="42" borderId="78" xfId="0" applyNumberFormat="1" applyFill="1" applyBorder="1" applyAlignment="1">
      <alignment horizontal="center" vertical="center"/>
    </xf>
    <xf numFmtId="174" fontId="0" fillId="42" borderId="79" xfId="0" applyNumberFormat="1" applyFont="1" applyFill="1" applyBorder="1" applyAlignment="1">
      <alignment horizontal="center" vertical="center"/>
    </xf>
    <xf numFmtId="174" fontId="0" fillId="42" borderId="80" xfId="0" applyNumberFormat="1" applyFont="1" applyFill="1" applyBorder="1" applyAlignment="1">
      <alignment horizontal="center" vertical="center"/>
    </xf>
    <xf numFmtId="174" fontId="0" fillId="42" borderId="81" xfId="0" applyNumberFormat="1" applyFont="1" applyFill="1" applyBorder="1" applyAlignment="1">
      <alignment horizontal="center" vertical="center"/>
    </xf>
    <xf numFmtId="174" fontId="10" fillId="35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34" xfId="0" applyNumberFormat="1" applyFont="1" applyBorder="1" applyAlignment="1">
      <alignment horizontal="center" vertical="center"/>
    </xf>
    <xf numFmtId="174" fontId="0" fillId="42" borderId="82" xfId="0" applyNumberFormat="1" applyFill="1" applyBorder="1" applyAlignment="1">
      <alignment horizontal="center" vertical="center"/>
    </xf>
    <xf numFmtId="0" fontId="25" fillId="35" borderId="35" xfId="60" applyNumberFormat="1" applyFont="1" applyFill="1" applyBorder="1" applyAlignment="1">
      <alignment horizontal="center" vertical="center"/>
      <protection/>
    </xf>
    <xf numFmtId="0" fontId="25" fillId="35" borderId="83" xfId="60" applyNumberFormat="1" applyFont="1" applyFill="1" applyBorder="1" applyAlignment="1">
      <alignment horizontal="center" vertical="center"/>
      <protection/>
    </xf>
    <xf numFmtId="0" fontId="129" fillId="49" borderId="27" xfId="0" applyFont="1" applyFill="1" applyBorder="1" applyAlignment="1">
      <alignment horizontal="center" vertical="center"/>
    </xf>
    <xf numFmtId="0" fontId="129" fillId="49" borderId="28" xfId="0" applyFont="1" applyFill="1" applyBorder="1" applyAlignment="1">
      <alignment horizontal="center" vertical="center"/>
    </xf>
    <xf numFmtId="0" fontId="129" fillId="49" borderId="30" xfId="0" applyFont="1" applyFill="1" applyBorder="1" applyAlignment="1">
      <alignment horizontal="center" vertical="center"/>
    </xf>
    <xf numFmtId="174" fontId="9" fillId="44" borderId="34" xfId="0" applyNumberFormat="1" applyFont="1" applyFill="1" applyBorder="1" applyAlignment="1" applyProtection="1">
      <alignment horizontal="center" vertical="center"/>
      <protection locked="0"/>
    </xf>
    <xf numFmtId="182" fontId="31" fillId="0" borderId="34" xfId="60" applyNumberFormat="1" applyFont="1" applyFill="1" applyBorder="1" applyAlignment="1">
      <alignment horizontal="center" vertical="center"/>
      <protection/>
    </xf>
    <xf numFmtId="182" fontId="31" fillId="0" borderId="0" xfId="60" applyNumberFormat="1" applyFont="1" applyFill="1" applyBorder="1" applyAlignment="1">
      <alignment horizontal="center" vertical="center"/>
      <protection/>
    </xf>
    <xf numFmtId="182" fontId="31" fillId="0" borderId="84" xfId="60" applyNumberFormat="1" applyFont="1" applyFill="1" applyBorder="1" applyAlignment="1">
      <alignment horizontal="center" vertical="center"/>
      <protection/>
    </xf>
    <xf numFmtId="182" fontId="31" fillId="0" borderId="69" xfId="60" applyNumberFormat="1" applyFont="1" applyFill="1" applyBorder="1" applyAlignment="1">
      <alignment horizontal="center" vertical="center"/>
      <protection/>
    </xf>
    <xf numFmtId="174" fontId="8" fillId="35" borderId="85" xfId="60" applyNumberFormat="1" applyFont="1" applyFill="1" applyBorder="1" applyAlignment="1">
      <alignment horizontal="center" vertical="center"/>
      <protection/>
    </xf>
    <xf numFmtId="174" fontId="8" fillId="35" borderId="34" xfId="60" applyNumberFormat="1" applyFont="1" applyFill="1" applyBorder="1" applyAlignment="1">
      <alignment horizontal="center" vertical="center"/>
      <protection/>
    </xf>
    <xf numFmtId="174" fontId="8" fillId="35" borderId="86" xfId="60" applyNumberFormat="1" applyFont="1" applyFill="1" applyBorder="1" applyAlignment="1">
      <alignment horizontal="center" vertical="center"/>
      <protection/>
    </xf>
    <xf numFmtId="174" fontId="8" fillId="35" borderId="0" xfId="60" applyNumberFormat="1" applyFont="1" applyFill="1" applyBorder="1" applyAlignment="1">
      <alignment horizontal="center" vertical="center"/>
      <protection/>
    </xf>
    <xf numFmtId="174" fontId="8" fillId="35" borderId="87" xfId="60" applyNumberFormat="1" applyFont="1" applyFill="1" applyBorder="1" applyAlignment="1">
      <alignment horizontal="center" vertical="center"/>
      <protection/>
    </xf>
    <xf numFmtId="174" fontId="8" fillId="35" borderId="35" xfId="60" applyNumberFormat="1" applyFont="1" applyFill="1" applyBorder="1" applyAlignment="1">
      <alignment horizontal="center" vertical="center"/>
      <protection/>
    </xf>
    <xf numFmtId="0" fontId="25" fillId="35" borderId="34" xfId="60" applyNumberFormat="1" applyFont="1" applyFill="1" applyBorder="1" applyAlignment="1">
      <alignment horizontal="center" vertical="center"/>
      <protection/>
    </xf>
    <xf numFmtId="0" fontId="25" fillId="35" borderId="88" xfId="60" applyNumberFormat="1" applyFont="1" applyFill="1" applyBorder="1" applyAlignment="1">
      <alignment horizontal="center" vertical="center"/>
      <protection/>
    </xf>
    <xf numFmtId="0" fontId="25" fillId="35" borderId="0" xfId="60" applyNumberFormat="1" applyFont="1" applyFill="1" applyBorder="1" applyAlignment="1">
      <alignment horizontal="center" vertical="center"/>
      <protection/>
    </xf>
    <xf numFmtId="0" fontId="25" fillId="35" borderId="89" xfId="60" applyNumberFormat="1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90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50" fillId="0" borderId="9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89" fillId="50" borderId="47" xfId="57" applyFont="1" applyFill="1" applyBorder="1" applyAlignment="1">
      <alignment horizontal="center" vertical="center"/>
      <protection/>
    </xf>
    <xf numFmtId="0" fontId="89" fillId="50" borderId="48" xfId="57" applyFont="1" applyFill="1" applyBorder="1" applyAlignment="1">
      <alignment horizontal="center" vertical="center"/>
      <protection/>
    </xf>
    <xf numFmtId="0" fontId="89" fillId="50" borderId="49" xfId="57" applyFont="1" applyFill="1" applyBorder="1" applyAlignment="1">
      <alignment horizontal="center" vertical="center"/>
      <protection/>
    </xf>
    <xf numFmtId="0" fontId="130" fillId="0" borderId="0" xfId="51" applyFont="1" applyAlignment="1">
      <alignment horizontal="center" vertical="center"/>
      <protection/>
    </xf>
    <xf numFmtId="0" fontId="131" fillId="33" borderId="34" xfId="57" applyFont="1" applyFill="1" applyBorder="1" applyAlignment="1">
      <alignment horizontal="center" vertical="center"/>
      <protection/>
    </xf>
    <xf numFmtId="0" fontId="131" fillId="33" borderId="0" xfId="57" applyFont="1" applyFill="1" applyAlignment="1">
      <alignment horizontal="center" vertical="center"/>
      <protection/>
    </xf>
    <xf numFmtId="0" fontId="131" fillId="33" borderId="35" xfId="57" applyFont="1" applyFill="1" applyBorder="1" applyAlignment="1">
      <alignment horizontal="center" vertical="center"/>
      <protection/>
    </xf>
    <xf numFmtId="0" fontId="92" fillId="51" borderId="34" xfId="57" applyFont="1" applyFill="1" applyBorder="1" applyAlignment="1" applyProtection="1">
      <alignment vertical="center"/>
      <protection locked="0"/>
    </xf>
    <xf numFmtId="0" fontId="92" fillId="51" borderId="0" xfId="57" applyFont="1" applyFill="1" applyAlignment="1" applyProtection="1">
      <alignment vertical="center"/>
      <protection locked="0"/>
    </xf>
    <xf numFmtId="0" fontId="132" fillId="51" borderId="35" xfId="57" applyFont="1" applyFill="1" applyBorder="1" applyAlignment="1" applyProtection="1">
      <alignment horizontal="right" vertical="center"/>
      <protection locked="0"/>
    </xf>
    <xf numFmtId="0" fontId="125" fillId="42" borderId="34" xfId="54" applyFont="1" applyFill="1" applyBorder="1" applyAlignment="1">
      <alignment horizontal="center" vertical="center"/>
      <protection/>
    </xf>
    <xf numFmtId="0" fontId="94" fillId="52" borderId="0" xfId="54" applyFont="1" applyFill="1" applyAlignment="1" applyProtection="1">
      <alignment horizontal="center" vertical="center" wrapText="1"/>
      <protection locked="0"/>
    </xf>
    <xf numFmtId="0" fontId="94" fillId="52" borderId="0" xfId="54" applyFont="1" applyFill="1" applyAlignment="1" applyProtection="1">
      <alignment vertical="center" wrapText="1"/>
      <protection locked="0"/>
    </xf>
    <xf numFmtId="174" fontId="133" fillId="53" borderId="0" xfId="54" applyNumberFormat="1" applyFont="1" applyFill="1" applyAlignment="1" applyProtection="1">
      <alignment horizontal="center" vertical="center"/>
      <protection hidden="1"/>
    </xf>
    <xf numFmtId="0" fontId="85" fillId="52" borderId="0" xfId="54" applyFont="1" applyFill="1" applyAlignment="1">
      <alignment horizontal="center" vertical="center"/>
      <protection/>
    </xf>
    <xf numFmtId="0" fontId="96" fillId="52" borderId="0" xfId="54" applyFont="1" applyFill="1" applyAlignment="1">
      <alignment horizontal="center" vertical="center"/>
      <protection/>
    </xf>
    <xf numFmtId="0" fontId="96" fillId="52" borderId="35" xfId="54" applyFont="1" applyFill="1" applyBorder="1" applyAlignment="1">
      <alignment horizontal="center" vertical="center"/>
      <protection/>
    </xf>
    <xf numFmtId="0" fontId="134" fillId="30" borderId="34" xfId="0" applyFont="1" applyFill="1" applyBorder="1" applyAlignment="1">
      <alignment horizontal="center" vertical="center"/>
    </xf>
    <xf numFmtId="0" fontId="135" fillId="42" borderId="0" xfId="0" applyFont="1" applyFill="1" applyAlignment="1">
      <alignment horizontal="right" vertical="center"/>
    </xf>
    <xf numFmtId="175" fontId="136" fillId="30" borderId="0" xfId="54" applyNumberFormat="1" applyFont="1" applyFill="1" applyAlignment="1">
      <alignment horizontal="center" vertical="center"/>
      <protection/>
    </xf>
    <xf numFmtId="0" fontId="137" fillId="30" borderId="0" xfId="54" applyFont="1" applyFill="1" applyAlignment="1">
      <alignment horizontal="left" vertical="center"/>
      <protection/>
    </xf>
    <xf numFmtId="175" fontId="96" fillId="54" borderId="0" xfId="54" applyNumberFormat="1" applyFont="1" applyFill="1" applyAlignment="1">
      <alignment horizontal="right" vertical="center"/>
      <protection/>
    </xf>
    <xf numFmtId="0" fontId="100" fillId="54" borderId="0" xfId="54" applyFont="1" applyFill="1" applyAlignment="1">
      <alignment horizontal="left" vertical="center"/>
      <protection/>
    </xf>
    <xf numFmtId="177" fontId="96" fillId="55" borderId="0" xfId="57" applyNumberFormat="1" applyFont="1" applyFill="1" applyAlignment="1" applyProtection="1">
      <alignment horizontal="center" vertical="center"/>
      <protection locked="0"/>
    </xf>
    <xf numFmtId="178" fontId="96" fillId="55" borderId="0" xfId="59" applyNumberFormat="1" applyFont="1" applyFill="1" applyAlignment="1">
      <alignment horizontal="center" vertical="center"/>
      <protection/>
    </xf>
    <xf numFmtId="183" fontId="96" fillId="54" borderId="35" xfId="54" applyNumberFormat="1" applyFont="1" applyFill="1" applyBorder="1" applyAlignment="1">
      <alignment horizontal="left" vertical="center"/>
      <protection/>
    </xf>
    <xf numFmtId="0" fontId="138" fillId="42" borderId="0" xfId="57" applyFont="1" applyFill="1" applyAlignment="1" applyProtection="1">
      <alignment horizontal="right" vertical="center"/>
      <protection locked="0"/>
    </xf>
    <xf numFmtId="0" fontId="136" fillId="30" borderId="0" xfId="54" applyFont="1" applyFill="1" applyAlignment="1">
      <alignment horizontal="center" vertical="center"/>
      <protection/>
    </xf>
    <xf numFmtId="0" fontId="0" fillId="42" borderId="34" xfId="0" applyFill="1" applyBorder="1" applyAlignment="1">
      <alignment/>
    </xf>
    <xf numFmtId="0" fontId="139" fillId="42" borderId="0" xfId="0" applyFont="1" applyFill="1" applyAlignment="1">
      <alignment vertical="center"/>
    </xf>
    <xf numFmtId="0" fontId="140" fillId="53" borderId="0" xfId="54" applyFont="1" applyFill="1" applyAlignment="1" applyProtection="1">
      <alignment vertical="center"/>
      <protection hidden="1"/>
    </xf>
    <xf numFmtId="0" fontId="139" fillId="42" borderId="35" xfId="0" applyFont="1" applyFill="1" applyBorder="1" applyAlignment="1">
      <alignment vertical="center"/>
    </xf>
    <xf numFmtId="183" fontId="96" fillId="54" borderId="35" xfId="54" applyNumberFormat="1" applyFont="1" applyFill="1" applyBorder="1" applyAlignment="1">
      <alignment horizontal="center" vertical="center"/>
      <protection/>
    </xf>
    <xf numFmtId="0" fontId="107" fillId="42" borderId="0" xfId="0" applyFont="1" applyFill="1" applyAlignment="1">
      <alignment horizontal="right" vertical="center"/>
    </xf>
    <xf numFmtId="175" fontId="85" fillId="51" borderId="0" xfId="54" applyNumberFormat="1" applyFont="1" applyFill="1" applyAlignment="1">
      <alignment horizontal="center" vertical="center"/>
      <protection/>
    </xf>
    <xf numFmtId="0" fontId="107" fillId="56" borderId="0" xfId="0" applyFont="1" applyFill="1" applyAlignment="1">
      <alignment vertical="center"/>
    </xf>
    <xf numFmtId="0" fontId="139" fillId="42" borderId="0" xfId="0" applyFont="1" applyFill="1" applyAlignment="1">
      <alignment horizontal="right" vertical="center"/>
    </xf>
    <xf numFmtId="175" fontId="81" fillId="51" borderId="0" xfId="54" applyNumberFormat="1" applyFont="1" applyFill="1" applyAlignment="1">
      <alignment horizontal="center" vertical="center"/>
      <protection/>
    </xf>
    <xf numFmtId="0" fontId="139" fillId="56" borderId="0" xfId="0" applyFont="1" applyFill="1" applyAlignment="1">
      <alignment vertical="center"/>
    </xf>
    <xf numFmtId="0" fontId="0" fillId="42" borderId="0" xfId="0" applyFill="1" applyAlignment="1">
      <alignment/>
    </xf>
    <xf numFmtId="0" fontId="0" fillId="42" borderId="36" xfId="0" applyFill="1" applyBorder="1" applyAlignment="1">
      <alignment horizontal="right" vertical="center"/>
    </xf>
    <xf numFmtId="0" fontId="92" fillId="51" borderId="50" xfId="57" applyFont="1" applyFill="1" applyBorder="1" applyAlignment="1" applyProtection="1">
      <alignment vertical="center"/>
      <protection locked="0"/>
    </xf>
    <xf numFmtId="0" fontId="92" fillId="51" borderId="15" xfId="57" applyFont="1" applyFill="1" applyBorder="1" applyAlignment="1" applyProtection="1">
      <alignment vertical="center"/>
      <protection locked="0"/>
    </xf>
    <xf numFmtId="0" fontId="132" fillId="51" borderId="41" xfId="57" applyFont="1" applyFill="1" applyBorder="1" applyAlignment="1" applyProtection="1">
      <alignment vertical="center"/>
      <protection locked="0"/>
    </xf>
    <xf numFmtId="0" fontId="141" fillId="57" borderId="0" xfId="54" applyFont="1" applyFill="1" applyAlignment="1" applyProtection="1">
      <alignment horizontal="right" vertical="center"/>
      <protection locked="0"/>
    </xf>
    <xf numFmtId="0" fontId="142" fillId="58" borderId="0" xfId="54" applyFont="1" applyFill="1" applyAlignment="1">
      <alignment vertical="center"/>
      <protection/>
    </xf>
    <xf numFmtId="1" fontId="138" fillId="30" borderId="0" xfId="54" applyNumberFormat="1" applyFont="1" applyFill="1" applyAlignment="1" applyProtection="1">
      <alignment horizontal="center" vertical="center"/>
      <protection hidden="1"/>
    </xf>
    <xf numFmtId="0" fontId="143" fillId="30" borderId="0" xfId="54" applyFont="1" applyFill="1" applyAlignment="1" applyProtection="1">
      <alignment horizontal="center" vertical="center"/>
      <protection hidden="1"/>
    </xf>
    <xf numFmtId="183" fontId="96" fillId="54" borderId="0" xfId="54" applyNumberFormat="1" applyFont="1" applyFill="1" applyAlignment="1">
      <alignment horizontal="center" vertical="center"/>
      <protection/>
    </xf>
    <xf numFmtId="204" fontId="96" fillId="55" borderId="0" xfId="59" applyNumberFormat="1" applyFont="1" applyFill="1" applyAlignment="1">
      <alignment horizontal="center" vertical="center"/>
      <protection/>
    </xf>
    <xf numFmtId="183" fontId="96" fillId="54" borderId="35" xfId="54" applyNumberFormat="1" applyFont="1" applyFill="1" applyBorder="1" applyAlignment="1">
      <alignment horizontal="center" vertical="center"/>
      <protection/>
    </xf>
    <xf numFmtId="0" fontId="137" fillId="42" borderId="0" xfId="57" applyFont="1" applyFill="1" applyAlignment="1" applyProtection="1">
      <alignment horizontal="right" vertical="center"/>
      <protection locked="0"/>
    </xf>
    <xf numFmtId="166" fontId="137" fillId="30" borderId="0" xfId="54" applyNumberFormat="1" applyFont="1" applyFill="1" applyAlignment="1" applyProtection="1">
      <alignment horizontal="center" vertical="center"/>
      <protection hidden="1"/>
    </xf>
    <xf numFmtId="0" fontId="81" fillId="42" borderId="39" xfId="0" applyFont="1" applyFill="1" applyBorder="1" applyAlignment="1">
      <alignment horizontal="left" vertical="center"/>
    </xf>
    <xf numFmtId="0" fontId="81" fillId="42" borderId="14" xfId="57" applyFont="1" applyFill="1" applyBorder="1" applyAlignment="1" applyProtection="1">
      <alignment horizontal="right" vertical="center"/>
      <protection locked="0"/>
    </xf>
    <xf numFmtId="175" fontId="81" fillId="42" borderId="14" xfId="54" applyNumberFormat="1" applyFont="1" applyFill="1" applyBorder="1" applyAlignment="1" applyProtection="1">
      <alignment horizontal="center" vertical="center"/>
      <protection hidden="1"/>
    </xf>
    <xf numFmtId="0" fontId="80" fillId="42" borderId="14" xfId="54" applyFont="1" applyFill="1" applyBorder="1" applyAlignment="1" applyProtection="1">
      <alignment horizontal="center" vertical="center"/>
      <protection hidden="1"/>
    </xf>
    <xf numFmtId="174" fontId="81" fillId="53" borderId="14" xfId="54" applyNumberFormat="1" applyFont="1" applyFill="1" applyBorder="1" applyAlignment="1" applyProtection="1">
      <alignment horizontal="center" vertical="center"/>
      <protection hidden="1"/>
    </xf>
    <xf numFmtId="175" fontId="81" fillId="59" borderId="14" xfId="54" applyNumberFormat="1" applyFont="1" applyFill="1" applyBorder="1" applyAlignment="1">
      <alignment horizontal="right" vertical="center"/>
      <protection/>
    </xf>
    <xf numFmtId="0" fontId="81" fillId="59" borderId="14" xfId="54" applyFont="1" applyFill="1" applyBorder="1" applyAlignment="1">
      <alignment horizontal="left" vertical="center"/>
      <protection/>
    </xf>
    <xf numFmtId="183" fontId="80" fillId="59" borderId="14" xfId="54" applyNumberFormat="1" applyFont="1" applyFill="1" applyBorder="1" applyAlignment="1">
      <alignment horizontal="center" vertical="center"/>
      <protection/>
    </xf>
    <xf numFmtId="0" fontId="81" fillId="42" borderId="36" xfId="0" applyFont="1" applyFill="1" applyBorder="1" applyAlignment="1">
      <alignment horizontal="right" vertical="center"/>
    </xf>
    <xf numFmtId="0" fontId="85" fillId="43" borderId="50" xfId="56" applyFont="1" applyFill="1" applyBorder="1" applyAlignment="1">
      <alignment horizontal="center" vertical="center"/>
      <protection/>
    </xf>
    <xf numFmtId="0" fontId="85" fillId="43" borderId="15" xfId="56" applyFont="1" applyFill="1" applyBorder="1" applyAlignment="1">
      <alignment horizontal="center" vertical="center"/>
      <protection/>
    </xf>
    <xf numFmtId="0" fontId="85" fillId="43" borderId="93" xfId="56" applyFont="1" applyFill="1" applyBorder="1" applyAlignment="1">
      <alignment horizontal="center" vertical="center"/>
      <protection/>
    </xf>
    <xf numFmtId="0" fontId="144" fillId="42" borderId="65" xfId="54" applyFont="1" applyFill="1" applyBorder="1" applyAlignment="1">
      <alignment horizontal="left" vertical="center" wrapText="1"/>
      <protection/>
    </xf>
    <xf numFmtId="0" fontId="144" fillId="42" borderId="15" xfId="54" applyFont="1" applyFill="1" applyBorder="1" applyAlignment="1">
      <alignment horizontal="left" vertical="center" wrapText="1"/>
      <protection/>
    </xf>
    <xf numFmtId="0" fontId="144" fillId="42" borderId="41" xfId="54" applyFont="1" applyFill="1" applyBorder="1" applyAlignment="1">
      <alignment horizontal="left" vertical="center" wrapText="1"/>
      <protection/>
    </xf>
    <xf numFmtId="0" fontId="87" fillId="43" borderId="94" xfId="54" applyFont="1" applyFill="1" applyBorder="1" applyAlignment="1">
      <alignment horizontal="center" vertical="center"/>
      <protection/>
    </xf>
    <xf numFmtId="0" fontId="94" fillId="43" borderId="95" xfId="54" applyFont="1" applyFill="1" applyBorder="1" applyAlignment="1">
      <alignment horizontal="center" vertical="center"/>
      <protection/>
    </xf>
    <xf numFmtId="0" fontId="94" fillId="43" borderId="96" xfId="54" applyFont="1" applyFill="1" applyBorder="1" applyAlignment="1">
      <alignment horizontal="center" vertical="center"/>
      <protection/>
    </xf>
    <xf numFmtId="0" fontId="144" fillId="42" borderId="97" xfId="54" applyFont="1" applyFill="1" applyBorder="1" applyAlignment="1">
      <alignment horizontal="left" vertical="center" wrapText="1"/>
      <protection/>
    </xf>
    <xf numFmtId="0" fontId="144" fillId="42" borderId="95" xfId="54" applyFont="1" applyFill="1" applyBorder="1" applyAlignment="1">
      <alignment horizontal="left" vertical="center" wrapText="1"/>
      <protection/>
    </xf>
    <xf numFmtId="0" fontId="144" fillId="42" borderId="98" xfId="54" applyFont="1" applyFill="1" applyBorder="1" applyAlignment="1">
      <alignment horizontal="left" vertical="center" wrapText="1"/>
      <protection/>
    </xf>
    <xf numFmtId="0" fontId="94" fillId="53" borderId="14" xfId="51" applyFont="1" applyFill="1" applyBorder="1" applyAlignment="1">
      <alignment horizontal="center" vertical="center"/>
      <protection/>
    </xf>
    <xf numFmtId="175" fontId="94" fillId="53" borderId="14" xfId="51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80" fillId="43" borderId="0" xfId="54" applyFont="1" applyFill="1" applyAlignment="1">
      <alignment horizontal="center" vertical="center"/>
      <protection/>
    </xf>
    <xf numFmtId="0" fontId="131" fillId="59" borderId="34" xfId="57" applyFont="1" applyFill="1" applyBorder="1" applyAlignment="1" applyProtection="1">
      <alignment horizontal="left" vertical="center"/>
      <protection locked="0"/>
    </xf>
    <xf numFmtId="0" fontId="92" fillId="51" borderId="35" xfId="57" applyFont="1" applyFill="1" applyBorder="1" applyAlignment="1" applyProtection="1">
      <alignment horizontal="right" vertical="center"/>
      <protection locked="0"/>
    </xf>
    <xf numFmtId="0" fontId="125" fillId="0" borderId="0" xfId="0" applyFont="1" applyAlignment="1">
      <alignment horizontal="right" vertical="center"/>
    </xf>
    <xf numFmtId="1" fontId="96" fillId="55" borderId="0" xfId="57" applyNumberFormat="1" applyFont="1" applyFill="1" applyAlignment="1" applyProtection="1">
      <alignment horizontal="center" vertical="center"/>
      <protection locked="0"/>
    </xf>
    <xf numFmtId="177" fontId="96" fillId="55" borderId="0" xfId="57" applyNumberFormat="1" applyFont="1" applyFill="1" applyAlignment="1" applyProtection="1">
      <alignment horizontal="left" vertical="center"/>
      <protection locked="0"/>
    </xf>
    <xf numFmtId="0" fontId="81" fillId="52" borderId="0" xfId="54" applyFont="1" applyFill="1" applyAlignment="1">
      <alignment horizontal="left" vertical="center"/>
      <protection/>
    </xf>
    <xf numFmtId="0" fontId="0" fillId="42" borderId="35" xfId="0" applyFill="1" applyBorder="1" applyAlignment="1">
      <alignment horizontal="right" vertical="center"/>
    </xf>
    <xf numFmtId="0" fontId="131" fillId="59" borderId="50" xfId="57" applyFont="1" applyFill="1" applyBorder="1" applyAlignment="1" applyProtection="1">
      <alignment vertical="center"/>
      <protection locked="0"/>
    </xf>
    <xf numFmtId="0" fontId="92" fillId="51" borderId="41" xfId="57" applyFont="1" applyFill="1" applyBorder="1" applyAlignment="1" applyProtection="1">
      <alignment horizontal="right" vertical="center"/>
      <protection locked="0"/>
    </xf>
    <xf numFmtId="183" fontId="96" fillId="54" borderId="0" xfId="54" applyNumberFormat="1" applyFont="1" applyFill="1" applyAlignment="1">
      <alignment horizontal="left" vertical="center"/>
      <protection/>
    </xf>
    <xf numFmtId="1" fontId="137" fillId="30" borderId="0" xfId="54" applyNumberFormat="1" applyFont="1" applyFill="1" applyAlignment="1" applyProtection="1">
      <alignment horizontal="center" vertical="center"/>
      <protection hidden="1"/>
    </xf>
    <xf numFmtId="0" fontId="92" fillId="59" borderId="0" xfId="57" applyFont="1" applyFill="1" applyAlignment="1" applyProtection="1">
      <alignment vertical="center"/>
      <protection locked="0"/>
    </xf>
    <xf numFmtId="0" fontId="92" fillId="59" borderId="35" xfId="57" applyFont="1" applyFill="1" applyBorder="1" applyAlignment="1" applyProtection="1">
      <alignment horizontal="right" vertical="center"/>
      <protection locked="0"/>
    </xf>
    <xf numFmtId="0" fontId="92" fillId="59" borderId="15" xfId="57" applyFont="1" applyFill="1" applyBorder="1" applyAlignment="1" applyProtection="1">
      <alignment vertical="center"/>
      <protection locked="0"/>
    </xf>
    <xf numFmtId="0" fontId="92" fillId="59" borderId="41" xfId="57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Comma" xfId="1"/>
    <cellStyle name="Comma [0]" xfId="2"/>
    <cellStyle name="Currency" xfId="3"/>
    <cellStyle name="Currency [0]" xfId="4"/>
    <cellStyle name="Percent" xfId="5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Lien hypertexte 5" xfId="47"/>
    <cellStyle name="Followed Hyperlink" xfId="48"/>
    <cellStyle name="Neutre" xfId="49"/>
    <cellStyle name="Non d‚fini" xfId="50"/>
    <cellStyle name="Normal 12 2" xfId="51"/>
    <cellStyle name="Normal 2" xfId="52"/>
    <cellStyle name="Normal 2 2" xfId="53"/>
    <cellStyle name="Normal 2 2 2 2" xfId="54"/>
    <cellStyle name="Normal 4" xfId="55"/>
    <cellStyle name="Normal 4 2 2 2 3 2 7 3 4 2 2" xfId="56"/>
    <cellStyle name="Normal_Bons de commande livraison" xfId="57"/>
    <cellStyle name="Normal_Comparer recettes 2009 OK 2" xfId="58"/>
    <cellStyle name="Normal_Cuissons Températures portait17-11-2006" xfId="59"/>
    <cellStyle name="Normal_Forum Marais 15 09 2001" xfId="60"/>
    <cellStyle name="Note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1"/>
  <sheetViews>
    <sheetView tabSelected="1" zoomScalePageLayoutView="0" workbookViewId="0" topLeftCell="A1">
      <selection activeCell="R30" sqref="R30"/>
    </sheetView>
  </sheetViews>
  <sheetFormatPr defaultColWidth="11.421875" defaultRowHeight="12.75"/>
  <cols>
    <col min="1" max="1" width="2.8515625" style="0" customWidth="1"/>
    <col min="2" max="2" width="16.57421875" style="1" customWidth="1"/>
    <col min="3" max="3" width="6.28125" style="1" customWidth="1"/>
    <col min="4" max="4" width="8.00390625" style="1" customWidth="1"/>
    <col min="5" max="5" width="10.140625" style="1" customWidth="1"/>
    <col min="6" max="6" width="8.00390625" style="1" customWidth="1"/>
    <col min="7" max="7" width="8.8515625" style="1" customWidth="1"/>
    <col min="8" max="9" width="9.7109375" style="1" customWidth="1"/>
    <col min="10" max="10" width="9.28125" style="1" customWidth="1"/>
    <col min="11" max="11" width="10.8515625" style="1" customWidth="1"/>
    <col min="12" max="13" width="9.7109375" style="1" customWidth="1"/>
    <col min="14" max="14" width="10.421875" style="1" customWidth="1"/>
    <col min="15" max="15" width="9.7109375" style="1" customWidth="1"/>
    <col min="16" max="16" width="2.00390625" style="1" customWidth="1"/>
  </cols>
  <sheetData>
    <row r="2" spans="1:21" s="1" customFormat="1" ht="12.75" customHeight="1">
      <c r="A2" s="36"/>
      <c r="B2" s="304" t="s">
        <v>255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6"/>
      <c r="Q2" s="36"/>
      <c r="R2" s="36"/>
      <c r="S2" s="36"/>
      <c r="T2" s="36"/>
      <c r="U2" s="36"/>
    </row>
    <row r="3" spans="1:21" s="1" customFormat="1" ht="12.75" customHeight="1">
      <c r="A3" s="36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6"/>
      <c r="Q3" s="36"/>
      <c r="R3" s="36"/>
      <c r="S3" s="36"/>
      <c r="T3" s="36"/>
      <c r="U3" s="36"/>
    </row>
    <row r="4" spans="1:21" s="1" customFormat="1" ht="12.75" customHeight="1">
      <c r="A4" s="36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6"/>
      <c r="Q4" s="36"/>
      <c r="R4" s="36"/>
      <c r="S4" s="36"/>
      <c r="T4" s="36"/>
      <c r="U4" s="36"/>
    </row>
    <row r="5" spans="2:15" ht="13.5" thickBot="1"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8" ht="26.25" customHeight="1">
      <c r="B6" s="271" t="s">
        <v>11</v>
      </c>
      <c r="C6" s="273">
        <f ca="1">NOW()</f>
        <v>45233.41443240741</v>
      </c>
      <c r="D6" s="273"/>
      <c r="E6" s="275" t="s">
        <v>254</v>
      </c>
      <c r="F6" s="275"/>
      <c r="G6" s="275"/>
      <c r="H6" s="275"/>
      <c r="I6" s="275"/>
      <c r="J6" s="275"/>
      <c r="K6" s="275"/>
      <c r="L6" s="275"/>
      <c r="M6" s="277" t="s">
        <v>203</v>
      </c>
      <c r="N6" s="279" t="s">
        <v>227</v>
      </c>
      <c r="O6" s="281">
        <v>1</v>
      </c>
      <c r="R6" s="173" t="s">
        <v>253</v>
      </c>
    </row>
    <row r="7" spans="2:15" ht="12.75">
      <c r="B7" s="272"/>
      <c r="C7" s="274"/>
      <c r="D7" s="274"/>
      <c r="E7" s="276"/>
      <c r="F7" s="276"/>
      <c r="G7" s="276"/>
      <c r="H7" s="276"/>
      <c r="I7" s="276"/>
      <c r="J7" s="276"/>
      <c r="K7" s="276"/>
      <c r="L7" s="276"/>
      <c r="M7" s="278"/>
      <c r="N7" s="280"/>
      <c r="O7" s="282"/>
    </row>
    <row r="8" spans="2:15" ht="12.75">
      <c r="B8" s="407" t="s">
        <v>73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</row>
    <row r="9" spans="2:22" ht="15.75">
      <c r="B9" s="410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2"/>
      <c r="R9" s="296" t="s">
        <v>241</v>
      </c>
      <c r="S9" s="296"/>
      <c r="T9" s="296"/>
      <c r="U9" s="296"/>
      <c r="V9" s="296"/>
    </row>
    <row r="10" spans="2:15" ht="12.75">
      <c r="B10" s="285" t="s">
        <v>246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/>
    </row>
    <row r="11" spans="2:15" ht="12.75">
      <c r="B11" s="28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89"/>
    </row>
    <row r="12" spans="2:15" ht="12.75">
      <c r="B12" s="373" t="s">
        <v>67</v>
      </c>
      <c r="C12" s="414" t="s">
        <v>56</v>
      </c>
      <c r="D12" s="416" t="s">
        <v>22</v>
      </c>
      <c r="E12" s="379" t="s">
        <v>205</v>
      </c>
      <c r="F12" s="381" t="s">
        <v>24</v>
      </c>
      <c r="G12" s="362" t="s">
        <v>206</v>
      </c>
      <c r="H12" s="362"/>
      <c r="I12" s="419" t="s">
        <v>238</v>
      </c>
      <c r="J12" s="362"/>
      <c r="K12" s="419" t="s">
        <v>61</v>
      </c>
      <c r="L12" s="362"/>
      <c r="M12" s="67" t="s">
        <v>204</v>
      </c>
      <c r="N12" s="68"/>
      <c r="O12" s="106"/>
    </row>
    <row r="13" spans="2:15" ht="12.75">
      <c r="B13" s="413"/>
      <c r="C13" s="415"/>
      <c r="D13" s="417"/>
      <c r="E13" s="380"/>
      <c r="F13" s="382"/>
      <c r="G13" s="363"/>
      <c r="H13" s="363"/>
      <c r="I13" s="420"/>
      <c r="J13" s="363"/>
      <c r="K13" s="420"/>
      <c r="L13" s="363"/>
      <c r="M13" s="263"/>
      <c r="N13" s="264"/>
      <c r="O13" s="265"/>
    </row>
    <row r="14" spans="2:15" ht="12.75">
      <c r="B14" s="374"/>
      <c r="C14" s="376"/>
      <c r="D14" s="417"/>
      <c r="E14" s="380"/>
      <c r="F14" s="382"/>
      <c r="G14" s="363"/>
      <c r="H14" s="363"/>
      <c r="I14" s="363"/>
      <c r="J14" s="363"/>
      <c r="K14" s="363"/>
      <c r="L14" s="363"/>
      <c r="M14" s="309"/>
      <c r="N14" s="309"/>
      <c r="O14" s="310"/>
    </row>
    <row r="15" spans="2:18" ht="18" customHeight="1">
      <c r="B15" s="107" t="s">
        <v>16</v>
      </c>
      <c r="C15" s="58">
        <v>100</v>
      </c>
      <c r="D15" s="61">
        <v>0.05</v>
      </c>
      <c r="E15" s="70">
        <v>1.2</v>
      </c>
      <c r="F15" s="71">
        <v>30</v>
      </c>
      <c r="G15" s="130">
        <f aca="true" t="shared" si="0" ref="G15:G20">(D15*E15)/(100-F15)*100</f>
        <v>0.08571428571428572</v>
      </c>
      <c r="H15" s="128" t="s">
        <v>58</v>
      </c>
      <c r="I15" s="129">
        <f aca="true" t="shared" si="1" ref="I15:I20">(D15*E15)*C15</f>
        <v>6</v>
      </c>
      <c r="J15" s="128" t="s">
        <v>58</v>
      </c>
      <c r="K15" s="126">
        <f aca="true" t="shared" si="2" ref="K15:K20">G15*C15</f>
        <v>8.571428571428571</v>
      </c>
      <c r="L15" s="128" t="s">
        <v>58</v>
      </c>
      <c r="M15" s="309"/>
      <c r="N15" s="309"/>
      <c r="O15" s="310"/>
      <c r="R15" s="111" t="s">
        <v>256</v>
      </c>
    </row>
    <row r="16" spans="2:15" ht="18" customHeight="1">
      <c r="B16" s="107" t="s">
        <v>17</v>
      </c>
      <c r="C16" s="58">
        <v>100</v>
      </c>
      <c r="D16" s="61">
        <v>0.07</v>
      </c>
      <c r="E16" s="70">
        <v>2</v>
      </c>
      <c r="F16" s="71">
        <v>30</v>
      </c>
      <c r="G16" s="130">
        <f t="shared" si="0"/>
        <v>0.2</v>
      </c>
      <c r="H16" s="128" t="s">
        <v>58</v>
      </c>
      <c r="I16" s="129">
        <f t="shared" si="1"/>
        <v>14.000000000000002</v>
      </c>
      <c r="J16" s="128" t="s">
        <v>58</v>
      </c>
      <c r="K16" s="126">
        <f t="shared" si="2"/>
        <v>20</v>
      </c>
      <c r="L16" s="128" t="s">
        <v>58</v>
      </c>
      <c r="M16" s="309"/>
      <c r="N16" s="309"/>
      <c r="O16" s="310"/>
    </row>
    <row r="17" spans="2:25" ht="18" customHeight="1">
      <c r="B17" s="157" t="s">
        <v>18</v>
      </c>
      <c r="C17" s="59">
        <v>100</v>
      </c>
      <c r="D17" s="62">
        <v>0.11</v>
      </c>
      <c r="E17" s="70">
        <v>2.5</v>
      </c>
      <c r="F17" s="71">
        <v>30</v>
      </c>
      <c r="G17" s="129">
        <f t="shared" si="0"/>
        <v>0.3928571428571429</v>
      </c>
      <c r="H17" s="128" t="s">
        <v>58</v>
      </c>
      <c r="I17" s="129">
        <f t="shared" si="1"/>
        <v>27.500000000000004</v>
      </c>
      <c r="J17" s="128" t="s">
        <v>58</v>
      </c>
      <c r="K17" s="126">
        <f t="shared" si="2"/>
        <v>39.28571428571429</v>
      </c>
      <c r="L17" s="128" t="s">
        <v>58</v>
      </c>
      <c r="M17" s="309"/>
      <c r="N17" s="309"/>
      <c r="O17" s="310"/>
      <c r="R17" s="418" t="s">
        <v>266</v>
      </c>
      <c r="S17" s="418"/>
      <c r="T17" s="418"/>
      <c r="U17" s="418"/>
      <c r="V17" s="418"/>
      <c r="W17" s="418"/>
      <c r="X17" s="418"/>
      <c r="Y17" s="418"/>
    </row>
    <row r="18" spans="2:25" ht="18" customHeight="1">
      <c r="B18" s="107" t="s">
        <v>21</v>
      </c>
      <c r="C18" s="60">
        <v>100</v>
      </c>
      <c r="D18" s="64">
        <f>(D17*M18%)+D17</f>
        <v>0.121</v>
      </c>
      <c r="E18" s="70">
        <v>3</v>
      </c>
      <c r="F18" s="71">
        <v>30</v>
      </c>
      <c r="G18" s="129">
        <f t="shared" si="0"/>
        <v>0.5185714285714286</v>
      </c>
      <c r="H18" s="128" t="s">
        <v>58</v>
      </c>
      <c r="I18" s="129">
        <f t="shared" si="1"/>
        <v>36.3</v>
      </c>
      <c r="J18" s="128" t="s">
        <v>58</v>
      </c>
      <c r="K18" s="126">
        <f t="shared" si="2"/>
        <v>51.857142857142854</v>
      </c>
      <c r="L18" s="128" t="s">
        <v>58</v>
      </c>
      <c r="M18" s="127">
        <v>10</v>
      </c>
      <c r="N18" s="125" t="s">
        <v>202</v>
      </c>
      <c r="O18" s="158"/>
      <c r="R18" s="418" t="s">
        <v>267</v>
      </c>
      <c r="S18" s="418"/>
      <c r="T18" s="418"/>
      <c r="U18" s="418"/>
      <c r="V18" s="418"/>
      <c r="W18" s="418"/>
      <c r="X18" s="418"/>
      <c r="Y18" s="418"/>
    </row>
    <row r="19" spans="2:25" ht="18" customHeight="1">
      <c r="B19" s="107" t="s">
        <v>19</v>
      </c>
      <c r="C19" s="58">
        <v>8</v>
      </c>
      <c r="D19" s="63">
        <v>0.1</v>
      </c>
      <c r="E19" s="70">
        <v>2.5</v>
      </c>
      <c r="F19" s="71">
        <v>30</v>
      </c>
      <c r="G19" s="130">
        <f t="shared" si="0"/>
        <v>0.35714285714285715</v>
      </c>
      <c r="H19" s="128" t="s">
        <v>58</v>
      </c>
      <c r="I19" s="129">
        <f t="shared" si="1"/>
        <v>2</v>
      </c>
      <c r="J19" s="128" t="s">
        <v>58</v>
      </c>
      <c r="K19" s="126">
        <f t="shared" si="2"/>
        <v>2.857142857142857</v>
      </c>
      <c r="L19" s="128" t="s">
        <v>58</v>
      </c>
      <c r="M19" s="421" t="s">
        <v>242</v>
      </c>
      <c r="N19" s="421"/>
      <c r="O19" s="422"/>
      <c r="R19" s="418" t="s">
        <v>268</v>
      </c>
      <c r="S19" s="418"/>
      <c r="T19" s="418"/>
      <c r="U19" s="418"/>
      <c r="V19" s="418"/>
      <c r="W19" s="418"/>
      <c r="X19" s="418"/>
      <c r="Y19" s="418"/>
    </row>
    <row r="20" spans="2:25" ht="18" customHeight="1">
      <c r="B20" s="107" t="s">
        <v>208</v>
      </c>
      <c r="C20" s="58">
        <v>4</v>
      </c>
      <c r="D20" s="61">
        <v>0.07</v>
      </c>
      <c r="E20" s="70">
        <v>2</v>
      </c>
      <c r="F20" s="71">
        <v>30</v>
      </c>
      <c r="G20" s="130">
        <f t="shared" si="0"/>
        <v>0.2</v>
      </c>
      <c r="H20" s="128" t="s">
        <v>58</v>
      </c>
      <c r="I20" s="129">
        <f t="shared" si="1"/>
        <v>0.56</v>
      </c>
      <c r="J20" s="128" t="s">
        <v>58</v>
      </c>
      <c r="K20" s="126">
        <f t="shared" si="2"/>
        <v>0.8</v>
      </c>
      <c r="L20" s="128" t="s">
        <v>58</v>
      </c>
      <c r="M20" s="421"/>
      <c r="N20" s="421"/>
      <c r="O20" s="422"/>
      <c r="R20" s="418" t="s">
        <v>269</v>
      </c>
      <c r="S20" s="418"/>
      <c r="T20" s="418"/>
      <c r="U20" s="418"/>
      <c r="V20" s="418"/>
      <c r="W20" s="418"/>
      <c r="X20" s="418"/>
      <c r="Y20" s="418"/>
    </row>
    <row r="21" spans="2:15" ht="15">
      <c r="B21" s="297" t="s">
        <v>243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9"/>
    </row>
    <row r="22" spans="2:15" ht="12.75">
      <c r="B22" s="305" t="s">
        <v>209</v>
      </c>
      <c r="C22" s="307">
        <f>SUM(C15:C20)</f>
        <v>412</v>
      </c>
      <c r="D22" s="123"/>
      <c r="E22" s="123"/>
      <c r="F22" s="123"/>
      <c r="G22" s="124"/>
      <c r="H22" s="119"/>
      <c r="I22" s="300">
        <f>SUM(I15:I20)</f>
        <v>86.36</v>
      </c>
      <c r="J22" s="302" t="s">
        <v>58</v>
      </c>
      <c r="K22" s="300">
        <f>SUM(K15:K20)</f>
        <v>123.37142857142858</v>
      </c>
      <c r="L22" s="302" t="s">
        <v>58</v>
      </c>
      <c r="M22" s="122"/>
      <c r="N22" s="122"/>
      <c r="O22" s="159"/>
    </row>
    <row r="23" spans="2:15" ht="12.75">
      <c r="B23" s="306"/>
      <c r="C23" s="308"/>
      <c r="D23" s="132"/>
      <c r="E23" s="132"/>
      <c r="F23" s="132"/>
      <c r="G23" s="133"/>
      <c r="H23" s="134"/>
      <c r="I23" s="301"/>
      <c r="J23" s="303"/>
      <c r="K23" s="301"/>
      <c r="L23" s="303"/>
      <c r="M23" s="135"/>
      <c r="N23" s="135"/>
      <c r="O23" s="160"/>
    </row>
    <row r="24" spans="2:15" ht="12.75">
      <c r="B24" s="285" t="s">
        <v>245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</row>
    <row r="25" spans="2:15" ht="12.75">
      <c r="B25" s="288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89"/>
    </row>
    <row r="26" spans="2:15" ht="12.75">
      <c r="B26" s="404" t="s">
        <v>239</v>
      </c>
      <c r="C26" s="351" t="s">
        <v>56</v>
      </c>
      <c r="D26" s="353" t="s">
        <v>59</v>
      </c>
      <c r="E26" s="355" t="s">
        <v>62</v>
      </c>
      <c r="F26" s="357" t="s">
        <v>63</v>
      </c>
      <c r="G26" s="321" t="s">
        <v>210</v>
      </c>
      <c r="H26" s="337" t="s">
        <v>64</v>
      </c>
      <c r="I26" s="338"/>
      <c r="J26" s="338"/>
      <c r="K26" s="329" t="s">
        <v>65</v>
      </c>
      <c r="L26" s="406" t="s">
        <v>66</v>
      </c>
      <c r="M26" s="337" t="s">
        <v>211</v>
      </c>
      <c r="N26" s="338"/>
      <c r="O26" s="339"/>
    </row>
    <row r="27" spans="2:15" ht="12.75">
      <c r="B27" s="404"/>
      <c r="C27" s="351"/>
      <c r="D27" s="353"/>
      <c r="E27" s="355"/>
      <c r="F27" s="357"/>
      <c r="G27" s="321"/>
      <c r="H27" s="337"/>
      <c r="I27" s="338"/>
      <c r="J27" s="338"/>
      <c r="K27" s="329"/>
      <c r="L27" s="332"/>
      <c r="M27" s="337"/>
      <c r="N27" s="338"/>
      <c r="O27" s="339"/>
    </row>
    <row r="28" spans="2:15" ht="12.75">
      <c r="B28" s="404"/>
      <c r="C28" s="351"/>
      <c r="D28" s="353"/>
      <c r="E28" s="355"/>
      <c r="F28" s="357"/>
      <c r="G28" s="321"/>
      <c r="H28" s="337"/>
      <c r="I28" s="338"/>
      <c r="J28" s="338"/>
      <c r="K28" s="329"/>
      <c r="L28" s="332"/>
      <c r="M28" s="337"/>
      <c r="N28" s="338"/>
      <c r="O28" s="339"/>
    </row>
    <row r="29" spans="2:15" ht="12.75">
      <c r="B29" s="404"/>
      <c r="C29" s="351"/>
      <c r="D29" s="353"/>
      <c r="E29" s="355"/>
      <c r="F29" s="357"/>
      <c r="G29" s="321"/>
      <c r="H29" s="337"/>
      <c r="I29" s="338"/>
      <c r="J29" s="338"/>
      <c r="K29" s="329"/>
      <c r="L29" s="332"/>
      <c r="M29" s="337"/>
      <c r="N29" s="338"/>
      <c r="O29" s="339"/>
    </row>
    <row r="30" spans="2:15" ht="12.75">
      <c r="B30" s="404"/>
      <c r="C30" s="351"/>
      <c r="D30" s="353"/>
      <c r="E30" s="355"/>
      <c r="F30" s="357"/>
      <c r="G30" s="321"/>
      <c r="H30" s="337"/>
      <c r="I30" s="338"/>
      <c r="J30" s="338"/>
      <c r="K30" s="329"/>
      <c r="L30" s="332"/>
      <c r="M30" s="337"/>
      <c r="N30" s="338"/>
      <c r="O30" s="339"/>
    </row>
    <row r="31" spans="2:15" ht="12.75">
      <c r="B31" s="404"/>
      <c r="C31" s="351"/>
      <c r="D31" s="353"/>
      <c r="E31" s="355"/>
      <c r="F31" s="357"/>
      <c r="G31" s="321"/>
      <c r="H31" s="337"/>
      <c r="I31" s="338"/>
      <c r="J31" s="338"/>
      <c r="K31" s="329"/>
      <c r="L31" s="332"/>
      <c r="M31" s="337"/>
      <c r="N31" s="338"/>
      <c r="O31" s="339"/>
    </row>
    <row r="32" spans="2:15" ht="12.75">
      <c r="B32" s="404"/>
      <c r="C32" s="352"/>
      <c r="D32" s="354"/>
      <c r="E32" s="356"/>
      <c r="F32" s="358"/>
      <c r="G32" s="322"/>
      <c r="H32" s="340"/>
      <c r="I32" s="341"/>
      <c r="J32" s="341"/>
      <c r="K32" s="330"/>
      <c r="L32" s="333"/>
      <c r="M32" s="340"/>
      <c r="N32" s="341"/>
      <c r="O32" s="342"/>
    </row>
    <row r="33" spans="2:22" ht="18" customHeight="1">
      <c r="B33" s="107" t="s">
        <v>16</v>
      </c>
      <c r="C33" s="69">
        <f aca="true" t="shared" si="3" ref="C33:C38">C15</f>
        <v>100</v>
      </c>
      <c r="D33" s="38" t="s">
        <v>60</v>
      </c>
      <c r="E33" s="39">
        <v>5</v>
      </c>
      <c r="F33" s="73">
        <f aca="true" t="shared" si="4" ref="F33:F38">IF(C33=0,0,E33-(E33*F15%))</f>
        <v>3.5</v>
      </c>
      <c r="G33" s="74">
        <f aca="true" t="shared" si="5" ref="G33:G38">I15</f>
        <v>6</v>
      </c>
      <c r="H33" s="75">
        <f aca="true" t="shared" si="6" ref="H33:H38">IF(I15=0,0,INT(I15/F33))</f>
        <v>1</v>
      </c>
      <c r="I33" s="41">
        <f aca="true" t="shared" si="7" ref="I33:I38">I15-(F33*H33)</f>
        <v>2.5</v>
      </c>
      <c r="J33" s="76" t="str">
        <f aca="true" t="shared" si="8" ref="J33:J38">IF(I33=0,0,"Kg")</f>
        <v>Kg</v>
      </c>
      <c r="K33" s="77">
        <v>12</v>
      </c>
      <c r="L33" s="78">
        <f aca="true" t="shared" si="9" ref="L33:L38">C15*E15</f>
        <v>120</v>
      </c>
      <c r="M33" s="75">
        <f aca="true" t="shared" si="10" ref="M33:M38">IF(K33=0,0,INT(E15*C15/K33))</f>
        <v>10</v>
      </c>
      <c r="N33" s="41">
        <f aca="true" t="shared" si="11" ref="N33:N38">(C15*E15)-(M33*K33)</f>
        <v>0</v>
      </c>
      <c r="O33" s="42">
        <f aca="true" t="shared" si="12" ref="O33:O38">IF(N33=0,0,"Pièce /Mx")</f>
        <v>0</v>
      </c>
      <c r="R33" s="296" t="s">
        <v>241</v>
      </c>
      <c r="S33" s="296"/>
      <c r="T33" s="296"/>
      <c r="U33" s="296"/>
      <c r="V33" s="296"/>
    </row>
    <row r="34" spans="2:15" ht="18" customHeight="1">
      <c r="B34" s="107" t="s">
        <v>17</v>
      </c>
      <c r="C34" s="69">
        <f t="shared" si="3"/>
        <v>100</v>
      </c>
      <c r="D34" s="38" t="s">
        <v>60</v>
      </c>
      <c r="E34" s="39">
        <v>1.5</v>
      </c>
      <c r="F34" s="73">
        <f t="shared" si="4"/>
        <v>1.05</v>
      </c>
      <c r="G34" s="74">
        <f t="shared" si="5"/>
        <v>14.000000000000002</v>
      </c>
      <c r="H34" s="75">
        <f t="shared" si="6"/>
        <v>13</v>
      </c>
      <c r="I34" s="41">
        <f t="shared" si="7"/>
        <v>0.3500000000000014</v>
      </c>
      <c r="J34" s="76" t="str">
        <f t="shared" si="8"/>
        <v>Kg</v>
      </c>
      <c r="K34" s="77">
        <v>20</v>
      </c>
      <c r="L34" s="78">
        <f t="shared" si="9"/>
        <v>200</v>
      </c>
      <c r="M34" s="75">
        <f t="shared" si="10"/>
        <v>10</v>
      </c>
      <c r="N34" s="41">
        <f t="shared" si="11"/>
        <v>0</v>
      </c>
      <c r="O34" s="42">
        <f t="shared" si="12"/>
        <v>0</v>
      </c>
    </row>
    <row r="35" spans="2:18" ht="18" customHeight="1">
      <c r="B35" s="157" t="s">
        <v>18</v>
      </c>
      <c r="C35" s="69">
        <f t="shared" si="3"/>
        <v>100</v>
      </c>
      <c r="D35" s="38" t="s">
        <v>60</v>
      </c>
      <c r="E35" s="39">
        <v>1.5</v>
      </c>
      <c r="F35" s="73">
        <f t="shared" si="4"/>
        <v>1.05</v>
      </c>
      <c r="G35" s="74">
        <f t="shared" si="5"/>
        <v>27.500000000000004</v>
      </c>
      <c r="H35" s="75">
        <f t="shared" si="6"/>
        <v>26</v>
      </c>
      <c r="I35" s="41">
        <f t="shared" si="7"/>
        <v>0.20000000000000284</v>
      </c>
      <c r="J35" s="76" t="str">
        <f t="shared" si="8"/>
        <v>Kg</v>
      </c>
      <c r="K35" s="77">
        <v>20</v>
      </c>
      <c r="L35" s="78">
        <f t="shared" si="9"/>
        <v>250</v>
      </c>
      <c r="M35" s="75">
        <f t="shared" si="10"/>
        <v>12</v>
      </c>
      <c r="N35" s="41">
        <f t="shared" si="11"/>
        <v>10</v>
      </c>
      <c r="O35" s="42" t="str">
        <f t="shared" si="12"/>
        <v>Pièce /Mx</v>
      </c>
      <c r="R35" s="111" t="s">
        <v>256</v>
      </c>
    </row>
    <row r="36" spans="2:15" ht="18" customHeight="1">
      <c r="B36" s="107" t="s">
        <v>21</v>
      </c>
      <c r="C36" s="69">
        <f t="shared" si="3"/>
        <v>100</v>
      </c>
      <c r="D36" s="38" t="s">
        <v>60</v>
      </c>
      <c r="E36" s="39">
        <v>1.5</v>
      </c>
      <c r="F36" s="73">
        <f t="shared" si="4"/>
        <v>1.05</v>
      </c>
      <c r="G36" s="74">
        <f t="shared" si="5"/>
        <v>36.3</v>
      </c>
      <c r="H36" s="75">
        <f t="shared" si="6"/>
        <v>34</v>
      </c>
      <c r="I36" s="41">
        <f t="shared" si="7"/>
        <v>0.5999999999999943</v>
      </c>
      <c r="J36" s="76" t="str">
        <f t="shared" si="8"/>
        <v>Kg</v>
      </c>
      <c r="K36" s="77">
        <v>20</v>
      </c>
      <c r="L36" s="78">
        <f t="shared" si="9"/>
        <v>300</v>
      </c>
      <c r="M36" s="75">
        <f t="shared" si="10"/>
        <v>15</v>
      </c>
      <c r="N36" s="41">
        <f t="shared" si="11"/>
        <v>0</v>
      </c>
      <c r="O36" s="42">
        <f t="shared" si="12"/>
        <v>0</v>
      </c>
    </row>
    <row r="37" spans="2:15" ht="18" customHeight="1">
      <c r="B37" s="107" t="s">
        <v>19</v>
      </c>
      <c r="C37" s="72">
        <f t="shared" si="3"/>
        <v>8</v>
      </c>
      <c r="D37" s="38" t="s">
        <v>60</v>
      </c>
      <c r="E37" s="39">
        <v>1.5</v>
      </c>
      <c r="F37" s="73">
        <f t="shared" si="4"/>
        <v>1.05</v>
      </c>
      <c r="G37" s="74">
        <f t="shared" si="5"/>
        <v>2</v>
      </c>
      <c r="H37" s="75">
        <f t="shared" si="6"/>
        <v>1</v>
      </c>
      <c r="I37" s="41">
        <f t="shared" si="7"/>
        <v>0.95</v>
      </c>
      <c r="J37" s="76" t="str">
        <f t="shared" si="8"/>
        <v>Kg</v>
      </c>
      <c r="K37" s="77">
        <v>20</v>
      </c>
      <c r="L37" s="78">
        <f t="shared" si="9"/>
        <v>20</v>
      </c>
      <c r="M37" s="75">
        <f t="shared" si="10"/>
        <v>1</v>
      </c>
      <c r="N37" s="41">
        <f t="shared" si="11"/>
        <v>0</v>
      </c>
      <c r="O37" s="42">
        <f t="shared" si="12"/>
        <v>0</v>
      </c>
    </row>
    <row r="38" spans="2:15" ht="18" customHeight="1">
      <c r="B38" s="161" t="s">
        <v>208</v>
      </c>
      <c r="C38" s="79">
        <f t="shared" si="3"/>
        <v>4</v>
      </c>
      <c r="D38" s="43" t="s">
        <v>60</v>
      </c>
      <c r="E38" s="44">
        <v>1.5</v>
      </c>
      <c r="F38" s="80">
        <f t="shared" si="4"/>
        <v>1.05</v>
      </c>
      <c r="G38" s="81">
        <f t="shared" si="5"/>
        <v>0.56</v>
      </c>
      <c r="H38" s="82">
        <f t="shared" si="6"/>
        <v>0</v>
      </c>
      <c r="I38" s="45">
        <f t="shared" si="7"/>
        <v>0.56</v>
      </c>
      <c r="J38" s="83" t="str">
        <f t="shared" si="8"/>
        <v>Kg</v>
      </c>
      <c r="K38" s="84">
        <v>20</v>
      </c>
      <c r="L38" s="85">
        <f t="shared" si="9"/>
        <v>8</v>
      </c>
      <c r="M38" s="82">
        <f t="shared" si="10"/>
        <v>0</v>
      </c>
      <c r="N38" s="45">
        <f t="shared" si="11"/>
        <v>8</v>
      </c>
      <c r="O38" s="162" t="str">
        <f t="shared" si="12"/>
        <v>Pièce /Mx</v>
      </c>
    </row>
    <row r="39" spans="2:15" ht="15">
      <c r="B39" s="297" t="s">
        <v>244</v>
      </c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</row>
    <row r="40" spans="2:15" ht="12.75">
      <c r="B40" s="305" t="s">
        <v>209</v>
      </c>
      <c r="C40" s="307">
        <f>SUM(C33:C38)</f>
        <v>412</v>
      </c>
      <c r="D40" s="119"/>
      <c r="E40" s="119"/>
      <c r="F40" s="315">
        <f>SUM(G33:G38)</f>
        <v>86.36</v>
      </c>
      <c r="G40" s="405" t="str">
        <f>+J33</f>
        <v>Kg</v>
      </c>
      <c r="H40" s="312">
        <f>SUM(H33:H38)</f>
        <v>75</v>
      </c>
      <c r="I40" s="314">
        <f>SUM(I33:I38)</f>
        <v>5.159999999999998</v>
      </c>
      <c r="J40" s="319" t="str">
        <f>IF(I40=0,0,"Kg")</f>
        <v>Kg</v>
      </c>
      <c r="K40" s="119"/>
      <c r="L40" s="307">
        <f>SUM(L33:L38)</f>
        <v>898</v>
      </c>
      <c r="M40" s="312">
        <f>SUM(M33:M38)</f>
        <v>48</v>
      </c>
      <c r="N40" s="314">
        <f>SUM(N33:N38)</f>
        <v>18</v>
      </c>
      <c r="O40" s="403" t="str">
        <f>IF(N40=0,0,"Pièce /Mx")</f>
        <v>Pièce /Mx</v>
      </c>
    </row>
    <row r="41" spans="2:15" ht="12.75">
      <c r="B41" s="305"/>
      <c r="C41" s="307"/>
      <c r="D41" s="119"/>
      <c r="E41" s="119"/>
      <c r="F41" s="315"/>
      <c r="G41" s="405"/>
      <c r="H41" s="312"/>
      <c r="I41" s="314"/>
      <c r="J41" s="319"/>
      <c r="K41" s="119"/>
      <c r="L41" s="307"/>
      <c r="M41" s="312"/>
      <c r="N41" s="314"/>
      <c r="O41" s="403"/>
    </row>
    <row r="42" spans="2:15" ht="15">
      <c r="B42" s="10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09"/>
    </row>
    <row r="43" spans="2:15" ht="12.75">
      <c r="B43" s="395" t="s">
        <v>212</v>
      </c>
      <c r="C43" s="396"/>
      <c r="D43" s="396"/>
      <c r="E43" s="396"/>
      <c r="F43" s="86"/>
      <c r="G43" s="399" t="s">
        <v>213</v>
      </c>
      <c r="H43" s="399"/>
      <c r="I43" s="401">
        <v>0.15</v>
      </c>
      <c r="J43" s="401"/>
      <c r="K43" s="150"/>
      <c r="L43" s="150"/>
      <c r="M43" s="150"/>
      <c r="N43" s="150"/>
      <c r="O43" s="163"/>
    </row>
    <row r="44" spans="2:15" ht="12.75">
      <c r="B44" s="397"/>
      <c r="C44" s="398"/>
      <c r="D44" s="398"/>
      <c r="E44" s="398"/>
      <c r="F44" s="87"/>
      <c r="G44" s="400"/>
      <c r="H44" s="400"/>
      <c r="I44" s="402"/>
      <c r="J44" s="402"/>
      <c r="K44" s="117"/>
      <c r="L44" s="117"/>
      <c r="M44" s="117"/>
      <c r="N44" s="117"/>
      <c r="O44" s="164"/>
    </row>
    <row r="45" spans="2:15" ht="12.75">
      <c r="B45" s="373" t="s">
        <v>67</v>
      </c>
      <c r="C45" s="375" t="s">
        <v>56</v>
      </c>
      <c r="D45" s="377" t="s">
        <v>22</v>
      </c>
      <c r="E45" s="381" t="s">
        <v>24</v>
      </c>
      <c r="F45" s="362" t="s">
        <v>206</v>
      </c>
      <c r="G45" s="362"/>
      <c r="H45" s="362" t="s">
        <v>214</v>
      </c>
      <c r="I45" s="362" t="s">
        <v>207</v>
      </c>
      <c r="J45" s="362"/>
      <c r="K45" s="362" t="s">
        <v>61</v>
      </c>
      <c r="L45" s="364"/>
      <c r="M45" s="88" t="s">
        <v>204</v>
      </c>
      <c r="N45" s="68"/>
      <c r="O45" s="106"/>
    </row>
    <row r="46" spans="2:22" ht="15.75">
      <c r="B46" s="374"/>
      <c r="C46" s="376"/>
      <c r="D46" s="394"/>
      <c r="E46" s="382"/>
      <c r="F46" s="363"/>
      <c r="G46" s="363"/>
      <c r="H46" s="363"/>
      <c r="I46" s="363"/>
      <c r="J46" s="363"/>
      <c r="K46" s="365"/>
      <c r="L46" s="366"/>
      <c r="M46" s="290"/>
      <c r="N46" s="291"/>
      <c r="O46" s="292"/>
      <c r="R46" s="296" t="s">
        <v>241</v>
      </c>
      <c r="S46" s="296"/>
      <c r="T46" s="296"/>
      <c r="U46" s="296"/>
      <c r="V46" s="296"/>
    </row>
    <row r="47" spans="2:15" ht="18" customHeight="1">
      <c r="B47" s="107" t="s">
        <v>16</v>
      </c>
      <c r="C47" s="89">
        <f aca="true" t="shared" si="13" ref="C47:C52">C15</f>
        <v>100</v>
      </c>
      <c r="D47" s="90">
        <v>0.03</v>
      </c>
      <c r="E47" s="71">
        <v>2</v>
      </c>
      <c r="F47" s="130">
        <f aca="true" t="shared" si="14" ref="F47:F52">IF(C47=0,0,(D47/(100-E47)*100))</f>
        <v>0.030612244897959183</v>
      </c>
      <c r="G47" s="128" t="s">
        <v>58</v>
      </c>
      <c r="H47" s="91">
        <f>I43/D47</f>
        <v>5</v>
      </c>
      <c r="I47" s="131">
        <f aca="true" t="shared" si="15" ref="I47:I52">D47*C47</f>
        <v>3</v>
      </c>
      <c r="J47" s="128" t="s">
        <v>58</v>
      </c>
      <c r="K47" s="98">
        <f aca="true" t="shared" si="16" ref="K47:K52">F47*C47</f>
        <v>3.061224489795918</v>
      </c>
      <c r="L47" s="128" t="s">
        <v>58</v>
      </c>
      <c r="M47" s="290"/>
      <c r="N47" s="291"/>
      <c r="O47" s="292"/>
    </row>
    <row r="48" spans="2:15" ht="18" customHeight="1">
      <c r="B48" s="107" t="s">
        <v>17</v>
      </c>
      <c r="C48" s="89">
        <f t="shared" si="13"/>
        <v>100</v>
      </c>
      <c r="D48" s="90">
        <v>0.04</v>
      </c>
      <c r="E48" s="71">
        <v>2</v>
      </c>
      <c r="F48" s="130">
        <f t="shared" si="14"/>
        <v>0.04081632653061225</v>
      </c>
      <c r="G48" s="128" t="s">
        <v>58</v>
      </c>
      <c r="H48" s="91">
        <f>I43/D48</f>
        <v>3.75</v>
      </c>
      <c r="I48" s="131">
        <f t="shared" si="15"/>
        <v>4</v>
      </c>
      <c r="J48" s="128" t="s">
        <v>58</v>
      </c>
      <c r="K48" s="98">
        <f t="shared" si="16"/>
        <v>4.081632653061225</v>
      </c>
      <c r="L48" s="128" t="s">
        <v>58</v>
      </c>
      <c r="M48" s="290"/>
      <c r="N48" s="291"/>
      <c r="O48" s="292"/>
    </row>
    <row r="49" spans="2:15" ht="18" customHeight="1">
      <c r="B49" s="157" t="s">
        <v>18</v>
      </c>
      <c r="C49" s="89">
        <f t="shared" si="13"/>
        <v>100</v>
      </c>
      <c r="D49" s="90">
        <v>0.06</v>
      </c>
      <c r="E49" s="71">
        <v>2</v>
      </c>
      <c r="F49" s="130">
        <f t="shared" si="14"/>
        <v>0.061224489795918366</v>
      </c>
      <c r="G49" s="128" t="s">
        <v>58</v>
      </c>
      <c r="H49" s="91">
        <f>I43/D49</f>
        <v>2.5</v>
      </c>
      <c r="I49" s="131">
        <f t="shared" si="15"/>
        <v>6</v>
      </c>
      <c r="J49" s="128" t="s">
        <v>58</v>
      </c>
      <c r="K49" s="98">
        <f t="shared" si="16"/>
        <v>6.122448979591836</v>
      </c>
      <c r="L49" s="128" t="s">
        <v>58</v>
      </c>
      <c r="M49" s="290"/>
      <c r="N49" s="291"/>
      <c r="O49" s="292"/>
    </row>
    <row r="50" spans="2:18" ht="18" customHeight="1">
      <c r="B50" s="107" t="s">
        <v>21</v>
      </c>
      <c r="C50" s="89">
        <f t="shared" si="13"/>
        <v>100</v>
      </c>
      <c r="D50" s="90">
        <v>0.07</v>
      </c>
      <c r="E50" s="71">
        <v>2</v>
      </c>
      <c r="F50" s="130">
        <f t="shared" si="14"/>
        <v>0.07142857142857144</v>
      </c>
      <c r="G50" s="128" t="s">
        <v>58</v>
      </c>
      <c r="H50" s="91">
        <f>I43/D50</f>
        <v>2.142857142857143</v>
      </c>
      <c r="I50" s="131">
        <f t="shared" si="15"/>
        <v>7.000000000000001</v>
      </c>
      <c r="J50" s="128" t="s">
        <v>58</v>
      </c>
      <c r="K50" s="98">
        <f t="shared" si="16"/>
        <v>7.142857142857144</v>
      </c>
      <c r="L50" s="128" t="s">
        <v>58</v>
      </c>
      <c r="M50" s="290"/>
      <c r="N50" s="291"/>
      <c r="O50" s="292"/>
      <c r="R50" s="111" t="s">
        <v>256</v>
      </c>
    </row>
    <row r="51" spans="2:15" ht="18" customHeight="1">
      <c r="B51" s="107" t="s">
        <v>19</v>
      </c>
      <c r="C51" s="89">
        <f t="shared" si="13"/>
        <v>8</v>
      </c>
      <c r="D51" s="90">
        <v>0.06</v>
      </c>
      <c r="E51" s="71">
        <v>2</v>
      </c>
      <c r="F51" s="130">
        <f t="shared" si="14"/>
        <v>0.061224489795918366</v>
      </c>
      <c r="G51" s="128" t="s">
        <v>58</v>
      </c>
      <c r="H51" s="91">
        <f>I43/D51</f>
        <v>2.5</v>
      </c>
      <c r="I51" s="131">
        <f t="shared" si="15"/>
        <v>0.48</v>
      </c>
      <c r="J51" s="128" t="s">
        <v>58</v>
      </c>
      <c r="K51" s="98">
        <f t="shared" si="16"/>
        <v>0.4897959183673469</v>
      </c>
      <c r="L51" s="128" t="s">
        <v>58</v>
      </c>
      <c r="M51" s="290"/>
      <c r="N51" s="291"/>
      <c r="O51" s="292"/>
    </row>
    <row r="52" spans="2:15" ht="18" customHeight="1">
      <c r="B52" s="161" t="s">
        <v>208</v>
      </c>
      <c r="C52" s="136">
        <f t="shared" si="13"/>
        <v>4</v>
      </c>
      <c r="D52" s="140">
        <v>0.05</v>
      </c>
      <c r="E52" s="141">
        <v>2</v>
      </c>
      <c r="F52" s="142">
        <f t="shared" si="14"/>
        <v>0.05102040816326531</v>
      </c>
      <c r="G52" s="138" t="s">
        <v>58</v>
      </c>
      <c r="H52" s="143">
        <f>I43/D52</f>
        <v>2.9999999999999996</v>
      </c>
      <c r="I52" s="137">
        <f t="shared" si="15"/>
        <v>0.2</v>
      </c>
      <c r="J52" s="138" t="s">
        <v>58</v>
      </c>
      <c r="K52" s="139">
        <f t="shared" si="16"/>
        <v>0.20408163265306123</v>
      </c>
      <c r="L52" s="138" t="s">
        <v>58</v>
      </c>
      <c r="M52" s="293"/>
      <c r="N52" s="294"/>
      <c r="O52" s="295"/>
    </row>
    <row r="53" spans="2:15" ht="20.25">
      <c r="B53" s="165" t="s">
        <v>209</v>
      </c>
      <c r="C53" s="144">
        <f>SUM(C47:C52)</f>
        <v>412</v>
      </c>
      <c r="D53" s="145"/>
      <c r="E53" s="145"/>
      <c r="F53" s="146"/>
      <c r="G53" s="146"/>
      <c r="H53" s="146"/>
      <c r="I53" s="148">
        <f>SUM(I47:I52)</f>
        <v>20.68</v>
      </c>
      <c r="J53" s="148" t="s">
        <v>58</v>
      </c>
      <c r="K53" s="149">
        <f>SUM(K47:K52)</f>
        <v>21.10204081632653</v>
      </c>
      <c r="L53" s="149" t="s">
        <v>58</v>
      </c>
      <c r="M53" s="147"/>
      <c r="N53" s="147"/>
      <c r="O53" s="166"/>
    </row>
    <row r="54" spans="2:15" ht="12.75">
      <c r="B54" s="285" t="s">
        <v>247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7"/>
    </row>
    <row r="55" spans="2:15" ht="12.75">
      <c r="B55" s="288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89"/>
    </row>
    <row r="56" spans="2:15" ht="12.75">
      <c r="B56" s="383" t="s">
        <v>239</v>
      </c>
      <c r="C56" s="385" t="s">
        <v>56</v>
      </c>
      <c r="D56" s="386" t="s">
        <v>59</v>
      </c>
      <c r="E56" s="387" t="s">
        <v>215</v>
      </c>
      <c r="F56" s="388" t="s">
        <v>63</v>
      </c>
      <c r="G56" s="320" t="s">
        <v>210</v>
      </c>
      <c r="H56" s="334" t="s">
        <v>64</v>
      </c>
      <c r="I56" s="335"/>
      <c r="J56" s="335"/>
      <c r="K56" s="328" t="s">
        <v>216</v>
      </c>
      <c r="L56" s="331" t="s">
        <v>217</v>
      </c>
      <c r="M56" s="334" t="s">
        <v>218</v>
      </c>
      <c r="N56" s="335"/>
      <c r="O56" s="336"/>
    </row>
    <row r="57" spans="2:15" ht="12.75">
      <c r="B57" s="349"/>
      <c r="C57" s="351"/>
      <c r="D57" s="353"/>
      <c r="E57" s="355"/>
      <c r="F57" s="357"/>
      <c r="G57" s="321"/>
      <c r="H57" s="337"/>
      <c r="I57" s="338"/>
      <c r="J57" s="338"/>
      <c r="K57" s="329"/>
      <c r="L57" s="332"/>
      <c r="M57" s="337"/>
      <c r="N57" s="338"/>
      <c r="O57" s="339"/>
    </row>
    <row r="58" spans="2:15" ht="12.75">
      <c r="B58" s="349"/>
      <c r="C58" s="351"/>
      <c r="D58" s="353"/>
      <c r="E58" s="355"/>
      <c r="F58" s="357"/>
      <c r="G58" s="321"/>
      <c r="H58" s="337"/>
      <c r="I58" s="338"/>
      <c r="J58" s="338"/>
      <c r="K58" s="329"/>
      <c r="L58" s="332"/>
      <c r="M58" s="337"/>
      <c r="N58" s="338"/>
      <c r="O58" s="339"/>
    </row>
    <row r="59" spans="2:15" ht="12.75">
      <c r="B59" s="384"/>
      <c r="C59" s="352"/>
      <c r="D59" s="354"/>
      <c r="E59" s="356"/>
      <c r="F59" s="358"/>
      <c r="G59" s="322"/>
      <c r="H59" s="340"/>
      <c r="I59" s="341"/>
      <c r="J59" s="341"/>
      <c r="K59" s="330"/>
      <c r="L59" s="333"/>
      <c r="M59" s="340"/>
      <c r="N59" s="341"/>
      <c r="O59" s="342"/>
    </row>
    <row r="60" spans="2:22" ht="18" customHeight="1">
      <c r="B60" s="107" t="s">
        <v>16</v>
      </c>
      <c r="C60" s="89">
        <f aca="true" t="shared" si="17" ref="C60:C65">C47</f>
        <v>100</v>
      </c>
      <c r="D60" s="38" t="s">
        <v>60</v>
      </c>
      <c r="E60" s="39">
        <v>2.5</v>
      </c>
      <c r="F60" s="73">
        <f aca="true" t="shared" si="18" ref="F60:F65">IF(C60=0,0,E60-(E60*E47%))</f>
        <v>2.45</v>
      </c>
      <c r="G60" s="94">
        <f aca="true" t="shared" si="19" ref="G60:G65">I47</f>
        <v>3</v>
      </c>
      <c r="H60" s="75">
        <f aca="true" t="shared" si="20" ref="H60:H65">IF(I47=0,0,INT(I47/F60))</f>
        <v>1</v>
      </c>
      <c r="I60" s="41">
        <f aca="true" t="shared" si="21" ref="I60:I65">I47-(F60*H60)</f>
        <v>0.5499999999999998</v>
      </c>
      <c r="J60" s="76" t="str">
        <f aca="true" t="shared" si="22" ref="J60:J66">IF(I60=0,0,"Kg")</f>
        <v>Kg</v>
      </c>
      <c r="K60" s="77">
        <v>12</v>
      </c>
      <c r="L60" s="95">
        <f aca="true" t="shared" si="23" ref="L60:L65">C47/H47</f>
        <v>20</v>
      </c>
      <c r="M60" s="75">
        <f aca="true" t="shared" si="24" ref="M60:M65">IF(C47=0,0,INT(L60/K60))</f>
        <v>1</v>
      </c>
      <c r="N60" s="41">
        <f aca="true" t="shared" si="25" ref="N60:N65">(C47/H47)-(M60*K60)</f>
        <v>8</v>
      </c>
      <c r="O60" s="42" t="str">
        <f aca="true" t="shared" si="26" ref="O60:O66">IF(N60=0,0,"Louches")</f>
        <v>Louches</v>
      </c>
      <c r="R60" s="296" t="s">
        <v>241</v>
      </c>
      <c r="S60" s="296"/>
      <c r="T60" s="296"/>
      <c r="U60" s="296"/>
      <c r="V60" s="296"/>
    </row>
    <row r="61" spans="2:15" ht="18" customHeight="1">
      <c r="B61" s="107" t="s">
        <v>17</v>
      </c>
      <c r="C61" s="89">
        <f t="shared" si="17"/>
        <v>100</v>
      </c>
      <c r="D61" s="38" t="s">
        <v>60</v>
      </c>
      <c r="E61" s="39">
        <v>2.5</v>
      </c>
      <c r="F61" s="73">
        <f t="shared" si="18"/>
        <v>2.45</v>
      </c>
      <c r="G61" s="94">
        <f t="shared" si="19"/>
        <v>4</v>
      </c>
      <c r="H61" s="75">
        <f t="shared" si="20"/>
        <v>1</v>
      </c>
      <c r="I61" s="41">
        <f t="shared" si="21"/>
        <v>1.5499999999999998</v>
      </c>
      <c r="J61" s="76" t="str">
        <f t="shared" si="22"/>
        <v>Kg</v>
      </c>
      <c r="K61" s="77">
        <v>20</v>
      </c>
      <c r="L61" s="95">
        <f t="shared" si="23"/>
        <v>26.666666666666668</v>
      </c>
      <c r="M61" s="75">
        <f t="shared" si="24"/>
        <v>1</v>
      </c>
      <c r="N61" s="41">
        <f t="shared" si="25"/>
        <v>6.666666666666668</v>
      </c>
      <c r="O61" s="42" t="str">
        <f t="shared" si="26"/>
        <v>Louches</v>
      </c>
    </row>
    <row r="62" spans="2:15" ht="18" customHeight="1">
      <c r="B62" s="157" t="s">
        <v>18</v>
      </c>
      <c r="C62" s="89">
        <f t="shared" si="17"/>
        <v>100</v>
      </c>
      <c r="D62" s="38" t="s">
        <v>60</v>
      </c>
      <c r="E62" s="39">
        <v>2.5</v>
      </c>
      <c r="F62" s="73">
        <f t="shared" si="18"/>
        <v>2.45</v>
      </c>
      <c r="G62" s="94">
        <f t="shared" si="19"/>
        <v>6</v>
      </c>
      <c r="H62" s="75">
        <f t="shared" si="20"/>
        <v>2</v>
      </c>
      <c r="I62" s="41">
        <f t="shared" si="21"/>
        <v>1.0999999999999996</v>
      </c>
      <c r="J62" s="76" t="str">
        <f t="shared" si="22"/>
        <v>Kg</v>
      </c>
      <c r="K62" s="77">
        <v>13</v>
      </c>
      <c r="L62" s="95">
        <f t="shared" si="23"/>
        <v>40</v>
      </c>
      <c r="M62" s="75">
        <f t="shared" si="24"/>
        <v>3</v>
      </c>
      <c r="N62" s="41">
        <f t="shared" si="25"/>
        <v>1</v>
      </c>
      <c r="O62" s="42" t="str">
        <f t="shared" si="26"/>
        <v>Louches</v>
      </c>
    </row>
    <row r="63" spans="2:18" ht="18" customHeight="1">
      <c r="B63" s="107" t="s">
        <v>21</v>
      </c>
      <c r="C63" s="89">
        <f t="shared" si="17"/>
        <v>100</v>
      </c>
      <c r="D63" s="38" t="s">
        <v>60</v>
      </c>
      <c r="E63" s="39">
        <v>2.5</v>
      </c>
      <c r="F63" s="73">
        <f t="shared" si="18"/>
        <v>2.45</v>
      </c>
      <c r="G63" s="94">
        <f t="shared" si="19"/>
        <v>7.000000000000001</v>
      </c>
      <c r="H63" s="75">
        <f t="shared" si="20"/>
        <v>2</v>
      </c>
      <c r="I63" s="41">
        <f t="shared" si="21"/>
        <v>2.1000000000000005</v>
      </c>
      <c r="J63" s="76" t="str">
        <f t="shared" si="22"/>
        <v>Kg</v>
      </c>
      <c r="K63" s="77">
        <v>20</v>
      </c>
      <c r="L63" s="95">
        <f t="shared" si="23"/>
        <v>46.66666666666667</v>
      </c>
      <c r="M63" s="75">
        <f t="shared" si="24"/>
        <v>2</v>
      </c>
      <c r="N63" s="41">
        <f t="shared" si="25"/>
        <v>6.666666666666671</v>
      </c>
      <c r="O63" s="42" t="str">
        <f t="shared" si="26"/>
        <v>Louches</v>
      </c>
      <c r="R63" s="111" t="s">
        <v>256</v>
      </c>
    </row>
    <row r="64" spans="2:15" ht="18" customHeight="1">
      <c r="B64" s="107" t="s">
        <v>19</v>
      </c>
      <c r="C64" s="89">
        <f t="shared" si="17"/>
        <v>8</v>
      </c>
      <c r="D64" s="38" t="s">
        <v>60</v>
      </c>
      <c r="E64" s="39">
        <v>2.5</v>
      </c>
      <c r="F64" s="73">
        <f t="shared" si="18"/>
        <v>2.45</v>
      </c>
      <c r="G64" s="94">
        <f t="shared" si="19"/>
        <v>0.48</v>
      </c>
      <c r="H64" s="75">
        <f t="shared" si="20"/>
        <v>0</v>
      </c>
      <c r="I64" s="41">
        <f t="shared" si="21"/>
        <v>0.48</v>
      </c>
      <c r="J64" s="76" t="str">
        <f t="shared" si="22"/>
        <v>Kg</v>
      </c>
      <c r="K64" s="77">
        <v>7.5</v>
      </c>
      <c r="L64" s="95">
        <f t="shared" si="23"/>
        <v>3.2</v>
      </c>
      <c r="M64" s="75">
        <f t="shared" si="24"/>
        <v>0</v>
      </c>
      <c r="N64" s="41">
        <f t="shared" si="25"/>
        <v>3.2</v>
      </c>
      <c r="O64" s="42" t="str">
        <f t="shared" si="26"/>
        <v>Louches</v>
      </c>
    </row>
    <row r="65" spans="2:15" ht="18" customHeight="1">
      <c r="B65" s="107" t="s">
        <v>208</v>
      </c>
      <c r="C65" s="89">
        <f t="shared" si="17"/>
        <v>4</v>
      </c>
      <c r="D65" s="38" t="s">
        <v>60</v>
      </c>
      <c r="E65" s="39">
        <v>2.5</v>
      </c>
      <c r="F65" s="73">
        <f t="shared" si="18"/>
        <v>2.45</v>
      </c>
      <c r="G65" s="94">
        <f t="shared" si="19"/>
        <v>0.2</v>
      </c>
      <c r="H65" s="75">
        <f t="shared" si="20"/>
        <v>0</v>
      </c>
      <c r="I65" s="41">
        <f t="shared" si="21"/>
        <v>0.2</v>
      </c>
      <c r="J65" s="76" t="str">
        <f t="shared" si="22"/>
        <v>Kg</v>
      </c>
      <c r="K65" s="77">
        <v>10</v>
      </c>
      <c r="L65" s="95">
        <f t="shared" si="23"/>
        <v>1.3333333333333335</v>
      </c>
      <c r="M65" s="75">
        <f t="shared" si="24"/>
        <v>0</v>
      </c>
      <c r="N65" s="41">
        <f t="shared" si="25"/>
        <v>1.3333333333333335</v>
      </c>
      <c r="O65" s="42" t="str">
        <f t="shared" si="26"/>
        <v>Louches</v>
      </c>
    </row>
    <row r="66" spans="2:15" ht="12.75">
      <c r="B66" s="345" t="s">
        <v>209</v>
      </c>
      <c r="C66" s="346">
        <f>SUM(C60:C65)</f>
        <v>412</v>
      </c>
      <c r="D66" s="118"/>
      <c r="E66" s="118"/>
      <c r="F66" s="118"/>
      <c r="G66" s="316">
        <f>SUM(G60:G65)</f>
        <v>20.68</v>
      </c>
      <c r="H66" s="311">
        <f>SUM(H60:H65)</f>
        <v>6</v>
      </c>
      <c r="I66" s="313">
        <f>SUM(I60:I65)</f>
        <v>5.9799999999999995</v>
      </c>
      <c r="J66" s="318" t="str">
        <f t="shared" si="22"/>
        <v>Kg</v>
      </c>
      <c r="K66" s="118"/>
      <c r="L66" s="316">
        <f>SUM(L60:L65)</f>
        <v>137.86666666666667</v>
      </c>
      <c r="M66" s="311">
        <f>SUM(M60:M65)</f>
        <v>7</v>
      </c>
      <c r="N66" s="313">
        <f>SUM(N60:N65)</f>
        <v>26.86666666666667</v>
      </c>
      <c r="O66" s="283" t="str">
        <f t="shared" si="26"/>
        <v>Louches</v>
      </c>
    </row>
    <row r="67" spans="2:15" ht="12.75">
      <c r="B67" s="305"/>
      <c r="C67" s="307"/>
      <c r="D67" s="119"/>
      <c r="E67" s="119"/>
      <c r="F67" s="119"/>
      <c r="G67" s="317"/>
      <c r="H67" s="312"/>
      <c r="I67" s="314"/>
      <c r="J67" s="319"/>
      <c r="K67" s="119"/>
      <c r="L67" s="317"/>
      <c r="M67" s="312"/>
      <c r="N67" s="314"/>
      <c r="O67" s="284"/>
    </row>
    <row r="68" spans="2:15" ht="12.75">
      <c r="B68" s="367" t="s">
        <v>219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9"/>
    </row>
    <row r="69" spans="2:15" ht="12.75">
      <c r="B69" s="370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2"/>
    </row>
    <row r="70" spans="2:15" ht="12.75">
      <c r="B70" s="373" t="s">
        <v>67</v>
      </c>
      <c r="C70" s="375" t="s">
        <v>56</v>
      </c>
      <c r="D70" s="377" t="s">
        <v>22</v>
      </c>
      <c r="E70" s="379" t="s">
        <v>220</v>
      </c>
      <c r="F70" s="381" t="s">
        <v>24</v>
      </c>
      <c r="G70" s="362" t="s">
        <v>206</v>
      </c>
      <c r="H70" s="362"/>
      <c r="I70" s="362" t="s">
        <v>207</v>
      </c>
      <c r="J70" s="362"/>
      <c r="K70" s="362" t="s">
        <v>61</v>
      </c>
      <c r="L70" s="364"/>
      <c r="M70" s="88" t="s">
        <v>204</v>
      </c>
      <c r="N70" s="68"/>
      <c r="O70" s="106"/>
    </row>
    <row r="71" spans="2:15" ht="12.75">
      <c r="B71" s="374"/>
      <c r="C71" s="376"/>
      <c r="D71" s="378"/>
      <c r="E71" s="380"/>
      <c r="F71" s="382"/>
      <c r="G71" s="363"/>
      <c r="H71" s="363"/>
      <c r="I71" s="363"/>
      <c r="J71" s="363"/>
      <c r="K71" s="365"/>
      <c r="L71" s="366"/>
      <c r="M71" s="290"/>
      <c r="N71" s="291"/>
      <c r="O71" s="292"/>
    </row>
    <row r="72" spans="2:22" ht="18" customHeight="1">
      <c r="B72" s="107" t="s">
        <v>16</v>
      </c>
      <c r="C72" s="89">
        <f aca="true" t="shared" si="27" ref="C72:C77">C15</f>
        <v>100</v>
      </c>
      <c r="D72" s="90">
        <v>0.04</v>
      </c>
      <c r="E72" s="39">
        <v>1</v>
      </c>
      <c r="F72" s="71">
        <v>5</v>
      </c>
      <c r="G72" s="359">
        <f aca="true" t="shared" si="28" ref="G72:G77">IF(C72=0,0,(D72*E72)/(100-F72)*100)</f>
        <v>0.042105263157894736</v>
      </c>
      <c r="H72" s="360"/>
      <c r="I72" s="361">
        <f aca="true" t="shared" si="29" ref="I72:I77">(D72*E72)*C72</f>
        <v>4</v>
      </c>
      <c r="J72" s="361"/>
      <c r="K72" s="92">
        <f aca="true" t="shared" si="30" ref="K72:K77">G72*C72</f>
        <v>4.2105263157894735</v>
      </c>
      <c r="L72" s="93"/>
      <c r="M72" s="290"/>
      <c r="N72" s="291"/>
      <c r="O72" s="292"/>
      <c r="R72" s="296" t="s">
        <v>241</v>
      </c>
      <c r="S72" s="296"/>
      <c r="T72" s="296"/>
      <c r="U72" s="296"/>
      <c r="V72" s="296"/>
    </row>
    <row r="73" spans="2:15" ht="18" customHeight="1">
      <c r="B73" s="107" t="s">
        <v>17</v>
      </c>
      <c r="C73" s="89">
        <f t="shared" si="27"/>
        <v>100</v>
      </c>
      <c r="D73" s="90">
        <v>0.04</v>
      </c>
      <c r="E73" s="39">
        <v>1</v>
      </c>
      <c r="F73" s="71">
        <v>5</v>
      </c>
      <c r="G73" s="359">
        <f t="shared" si="28"/>
        <v>0.042105263157894736</v>
      </c>
      <c r="H73" s="360"/>
      <c r="I73" s="361">
        <f t="shared" si="29"/>
        <v>4</v>
      </c>
      <c r="J73" s="361"/>
      <c r="K73" s="92">
        <f t="shared" si="30"/>
        <v>4.2105263157894735</v>
      </c>
      <c r="L73" s="93"/>
      <c r="M73" s="290"/>
      <c r="N73" s="291"/>
      <c r="O73" s="292"/>
    </row>
    <row r="74" spans="2:15" ht="18" customHeight="1">
      <c r="B74" s="157" t="s">
        <v>18</v>
      </c>
      <c r="C74" s="89">
        <f t="shared" si="27"/>
        <v>100</v>
      </c>
      <c r="D74" s="90">
        <v>0.1</v>
      </c>
      <c r="E74" s="39">
        <v>1</v>
      </c>
      <c r="F74" s="71">
        <v>5</v>
      </c>
      <c r="G74" s="359">
        <f t="shared" si="28"/>
        <v>0.10526315789473684</v>
      </c>
      <c r="H74" s="360"/>
      <c r="I74" s="361">
        <f t="shared" si="29"/>
        <v>10</v>
      </c>
      <c r="J74" s="361"/>
      <c r="K74" s="92">
        <f t="shared" si="30"/>
        <v>10.526315789473683</v>
      </c>
      <c r="L74" s="93"/>
      <c r="M74" s="290"/>
      <c r="N74" s="291"/>
      <c r="O74" s="292"/>
    </row>
    <row r="75" spans="2:18" ht="18" customHeight="1">
      <c r="B75" s="107" t="s">
        <v>21</v>
      </c>
      <c r="C75" s="89">
        <f t="shared" si="27"/>
        <v>100</v>
      </c>
      <c r="D75" s="90">
        <v>0.09</v>
      </c>
      <c r="E75" s="39">
        <v>1</v>
      </c>
      <c r="F75" s="71">
        <v>5</v>
      </c>
      <c r="G75" s="359">
        <f t="shared" si="28"/>
        <v>0.09473684210526315</v>
      </c>
      <c r="H75" s="360"/>
      <c r="I75" s="361">
        <f t="shared" si="29"/>
        <v>9</v>
      </c>
      <c r="J75" s="361"/>
      <c r="K75" s="92">
        <f t="shared" si="30"/>
        <v>9.473684210526315</v>
      </c>
      <c r="L75" s="93"/>
      <c r="M75" s="290"/>
      <c r="N75" s="291"/>
      <c r="O75" s="292"/>
      <c r="R75" s="111" t="s">
        <v>256</v>
      </c>
    </row>
    <row r="76" spans="2:15" ht="18" customHeight="1">
      <c r="B76" s="107" t="s">
        <v>19</v>
      </c>
      <c r="C76" s="89">
        <f t="shared" si="27"/>
        <v>8</v>
      </c>
      <c r="D76" s="90">
        <v>0.1</v>
      </c>
      <c r="E76" s="39">
        <v>1</v>
      </c>
      <c r="F76" s="71">
        <v>5</v>
      </c>
      <c r="G76" s="359">
        <f t="shared" si="28"/>
        <v>0.10526315789473684</v>
      </c>
      <c r="H76" s="360"/>
      <c r="I76" s="361">
        <f t="shared" si="29"/>
        <v>0.8</v>
      </c>
      <c r="J76" s="361"/>
      <c r="K76" s="92">
        <f t="shared" si="30"/>
        <v>0.8421052631578947</v>
      </c>
      <c r="L76" s="93"/>
      <c r="M76" s="290"/>
      <c r="N76" s="291"/>
      <c r="O76" s="292"/>
    </row>
    <row r="77" spans="2:15" ht="18" customHeight="1">
      <c r="B77" s="107" t="s">
        <v>208</v>
      </c>
      <c r="C77" s="89">
        <f t="shared" si="27"/>
        <v>4</v>
      </c>
      <c r="D77" s="90">
        <v>0.07</v>
      </c>
      <c r="E77" s="39">
        <v>1</v>
      </c>
      <c r="F77" s="71">
        <v>5</v>
      </c>
      <c r="G77" s="359">
        <f t="shared" si="28"/>
        <v>0.0736842105263158</v>
      </c>
      <c r="H77" s="360"/>
      <c r="I77" s="361">
        <f t="shared" si="29"/>
        <v>0.28</v>
      </c>
      <c r="J77" s="361"/>
      <c r="K77" s="92">
        <f t="shared" si="30"/>
        <v>0.2947368421052632</v>
      </c>
      <c r="L77" s="93"/>
      <c r="M77" s="290"/>
      <c r="N77" s="291"/>
      <c r="O77" s="292"/>
    </row>
    <row r="78" spans="2:15" ht="20.25">
      <c r="B78" s="167" t="s">
        <v>209</v>
      </c>
      <c r="C78" s="120">
        <f>SUM(C72:C77)</f>
        <v>412</v>
      </c>
      <c r="D78" s="121"/>
      <c r="E78" s="121"/>
      <c r="F78" s="118"/>
      <c r="G78" s="118"/>
      <c r="H78" s="118"/>
      <c r="I78" s="325">
        <f>SUM(I72:I77)</f>
        <v>28.080000000000002</v>
      </c>
      <c r="J78" s="325"/>
      <c r="K78" s="326">
        <f>SUM(K72:K77)</f>
        <v>29.5578947368421</v>
      </c>
      <c r="L78" s="327"/>
      <c r="M78" s="290"/>
      <c r="N78" s="291"/>
      <c r="O78" s="292"/>
    </row>
    <row r="79" spans="2:15" ht="12.75">
      <c r="B79" s="285" t="s">
        <v>248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7"/>
    </row>
    <row r="80" spans="2:15" ht="12.75">
      <c r="B80" s="288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89"/>
    </row>
    <row r="81" spans="2:15" ht="12.75">
      <c r="B81" s="349" t="s">
        <v>239</v>
      </c>
      <c r="C81" s="350" t="s">
        <v>56</v>
      </c>
      <c r="D81" s="353" t="s">
        <v>59</v>
      </c>
      <c r="E81" s="355" t="s">
        <v>215</v>
      </c>
      <c r="F81" s="357" t="s">
        <v>63</v>
      </c>
      <c r="G81" s="321" t="s">
        <v>210</v>
      </c>
      <c r="H81" s="337" t="s">
        <v>64</v>
      </c>
      <c r="I81" s="338"/>
      <c r="J81" s="338"/>
      <c r="K81" s="328" t="s">
        <v>221</v>
      </c>
      <c r="L81" s="331" t="s">
        <v>217</v>
      </c>
      <c r="M81" s="334" t="s">
        <v>222</v>
      </c>
      <c r="N81" s="335"/>
      <c r="O81" s="336"/>
    </row>
    <row r="82" spans="2:15" ht="12.75">
      <c r="B82" s="349"/>
      <c r="C82" s="351"/>
      <c r="D82" s="353"/>
      <c r="E82" s="355"/>
      <c r="F82" s="357"/>
      <c r="G82" s="321"/>
      <c r="H82" s="337"/>
      <c r="I82" s="338"/>
      <c r="J82" s="338"/>
      <c r="K82" s="329"/>
      <c r="L82" s="332"/>
      <c r="M82" s="337"/>
      <c r="N82" s="338"/>
      <c r="O82" s="339"/>
    </row>
    <row r="83" spans="2:15" ht="12.75">
      <c r="B83" s="349"/>
      <c r="C83" s="351"/>
      <c r="D83" s="353"/>
      <c r="E83" s="355"/>
      <c r="F83" s="357"/>
      <c r="G83" s="321"/>
      <c r="H83" s="337"/>
      <c r="I83" s="338"/>
      <c r="J83" s="338"/>
      <c r="K83" s="329"/>
      <c r="L83" s="332"/>
      <c r="M83" s="337"/>
      <c r="N83" s="338"/>
      <c r="O83" s="339"/>
    </row>
    <row r="84" spans="2:15" ht="12.75">
      <c r="B84" s="349"/>
      <c r="C84" s="352"/>
      <c r="D84" s="354"/>
      <c r="E84" s="356"/>
      <c r="F84" s="358"/>
      <c r="G84" s="322"/>
      <c r="H84" s="340"/>
      <c r="I84" s="341"/>
      <c r="J84" s="341"/>
      <c r="K84" s="330"/>
      <c r="L84" s="333"/>
      <c r="M84" s="340"/>
      <c r="N84" s="341"/>
      <c r="O84" s="342"/>
    </row>
    <row r="85" spans="2:15" ht="18" customHeight="1">
      <c r="B85" s="107" t="s">
        <v>16</v>
      </c>
      <c r="C85" s="89">
        <f aca="true" t="shared" si="31" ref="C85:C90">C72</f>
        <v>100</v>
      </c>
      <c r="D85" s="38" t="s">
        <v>60</v>
      </c>
      <c r="E85" s="39">
        <v>5</v>
      </c>
      <c r="F85" s="73">
        <f aca="true" t="shared" si="32" ref="F85:F90">IF(C85=0,0,E85-(E85*F72%))</f>
        <v>4.75</v>
      </c>
      <c r="G85" s="96">
        <f aca="true" t="shared" si="33" ref="G85:G90">I72</f>
        <v>4</v>
      </c>
      <c r="H85" s="75">
        <f aca="true" t="shared" si="34" ref="H85:H90">IF(I72=0,0,INT(I72/F85))</f>
        <v>0</v>
      </c>
      <c r="I85" s="41">
        <f aca="true" t="shared" si="35" ref="I85:I90">I72-(F85*H85)</f>
        <v>4</v>
      </c>
      <c r="J85" s="76" t="s">
        <v>57</v>
      </c>
      <c r="K85" s="77">
        <v>12</v>
      </c>
      <c r="L85" s="78">
        <f aca="true" t="shared" si="36" ref="L85:L90">C72*E72</f>
        <v>100</v>
      </c>
      <c r="M85" s="40">
        <f aca="true" t="shared" si="37" ref="M85:M90">IF(K85=0,0,INT(E72*C72/K85))</f>
        <v>8</v>
      </c>
      <c r="N85" s="41">
        <f aca="true" t="shared" si="38" ref="N85:N90">(C72*E72)-(M85*K85)</f>
        <v>4</v>
      </c>
      <c r="O85" s="110" t="str">
        <f aca="true" t="shared" si="39" ref="O85:O91">IF(N85=0,0,"Louches/Mx")</f>
        <v>Louches/Mx</v>
      </c>
    </row>
    <row r="86" spans="2:22" ht="18" customHeight="1">
      <c r="B86" s="107" t="s">
        <v>17</v>
      </c>
      <c r="C86" s="89">
        <f t="shared" si="31"/>
        <v>100</v>
      </c>
      <c r="D86" s="38" t="s">
        <v>60</v>
      </c>
      <c r="E86" s="39">
        <v>1.5</v>
      </c>
      <c r="F86" s="73">
        <f t="shared" si="32"/>
        <v>1.425</v>
      </c>
      <c r="G86" s="96">
        <f t="shared" si="33"/>
        <v>4</v>
      </c>
      <c r="H86" s="75">
        <f t="shared" si="34"/>
        <v>2</v>
      </c>
      <c r="I86" s="41">
        <f t="shared" si="35"/>
        <v>1.15</v>
      </c>
      <c r="J86" s="76" t="s">
        <v>57</v>
      </c>
      <c r="K86" s="77">
        <v>20</v>
      </c>
      <c r="L86" s="78">
        <f t="shared" si="36"/>
        <v>100</v>
      </c>
      <c r="M86" s="40">
        <f t="shared" si="37"/>
        <v>5</v>
      </c>
      <c r="N86" s="41">
        <f t="shared" si="38"/>
        <v>0</v>
      </c>
      <c r="O86" s="110">
        <f t="shared" si="39"/>
        <v>0</v>
      </c>
      <c r="R86" s="296" t="s">
        <v>241</v>
      </c>
      <c r="S86" s="296"/>
      <c r="T86" s="296"/>
      <c r="U86" s="296"/>
      <c r="V86" s="296"/>
    </row>
    <row r="87" spans="2:15" ht="18" customHeight="1">
      <c r="B87" s="157" t="s">
        <v>18</v>
      </c>
      <c r="C87" s="89">
        <f t="shared" si="31"/>
        <v>100</v>
      </c>
      <c r="D87" s="38" t="s">
        <v>60</v>
      </c>
      <c r="E87" s="39">
        <v>1.5</v>
      </c>
      <c r="F87" s="73">
        <f t="shared" si="32"/>
        <v>1.425</v>
      </c>
      <c r="G87" s="96">
        <f t="shared" si="33"/>
        <v>10</v>
      </c>
      <c r="H87" s="75">
        <f t="shared" si="34"/>
        <v>7</v>
      </c>
      <c r="I87" s="41">
        <f t="shared" si="35"/>
        <v>0.025000000000000355</v>
      </c>
      <c r="J87" s="76" t="s">
        <v>57</v>
      </c>
      <c r="K87" s="77">
        <v>20</v>
      </c>
      <c r="L87" s="78">
        <f t="shared" si="36"/>
        <v>100</v>
      </c>
      <c r="M87" s="40">
        <f t="shared" si="37"/>
        <v>5</v>
      </c>
      <c r="N87" s="41">
        <f t="shared" si="38"/>
        <v>0</v>
      </c>
      <c r="O87" s="110">
        <f t="shared" si="39"/>
        <v>0</v>
      </c>
    </row>
    <row r="88" spans="2:18" ht="18" customHeight="1">
      <c r="B88" s="107" t="s">
        <v>21</v>
      </c>
      <c r="C88" s="89">
        <f t="shared" si="31"/>
        <v>100</v>
      </c>
      <c r="D88" s="38" t="s">
        <v>60</v>
      </c>
      <c r="E88" s="39">
        <v>1.5</v>
      </c>
      <c r="F88" s="73">
        <f t="shared" si="32"/>
        <v>1.425</v>
      </c>
      <c r="G88" s="96">
        <f t="shared" si="33"/>
        <v>9</v>
      </c>
      <c r="H88" s="75">
        <f t="shared" si="34"/>
        <v>6</v>
      </c>
      <c r="I88" s="41">
        <f t="shared" si="35"/>
        <v>0.4499999999999993</v>
      </c>
      <c r="J88" s="76" t="s">
        <v>57</v>
      </c>
      <c r="K88" s="77">
        <v>20</v>
      </c>
      <c r="L88" s="78">
        <f t="shared" si="36"/>
        <v>100</v>
      </c>
      <c r="M88" s="40">
        <f t="shared" si="37"/>
        <v>5</v>
      </c>
      <c r="N88" s="41">
        <f t="shared" si="38"/>
        <v>0</v>
      </c>
      <c r="O88" s="110">
        <f t="shared" si="39"/>
        <v>0</v>
      </c>
      <c r="R88" s="111" t="s">
        <v>256</v>
      </c>
    </row>
    <row r="89" spans="2:15" ht="18" customHeight="1">
      <c r="B89" s="107" t="s">
        <v>19</v>
      </c>
      <c r="C89" s="89">
        <f t="shared" si="31"/>
        <v>8</v>
      </c>
      <c r="D89" s="38" t="s">
        <v>60</v>
      </c>
      <c r="E89" s="39">
        <v>1.5</v>
      </c>
      <c r="F89" s="73">
        <f t="shared" si="32"/>
        <v>1.425</v>
      </c>
      <c r="G89" s="96">
        <f t="shared" si="33"/>
        <v>0.8</v>
      </c>
      <c r="H89" s="75">
        <f t="shared" si="34"/>
        <v>0</v>
      </c>
      <c r="I89" s="41">
        <f t="shared" si="35"/>
        <v>0.8</v>
      </c>
      <c r="J89" s="76" t="s">
        <v>57</v>
      </c>
      <c r="K89" s="77">
        <v>20</v>
      </c>
      <c r="L89" s="78">
        <f t="shared" si="36"/>
        <v>8</v>
      </c>
      <c r="M89" s="40">
        <f t="shared" si="37"/>
        <v>0</v>
      </c>
      <c r="N89" s="41">
        <f t="shared" si="38"/>
        <v>8</v>
      </c>
      <c r="O89" s="110" t="str">
        <f t="shared" si="39"/>
        <v>Louches/Mx</v>
      </c>
    </row>
    <row r="90" spans="2:15" ht="18" customHeight="1">
      <c r="B90" s="107" t="s">
        <v>208</v>
      </c>
      <c r="C90" s="89">
        <f t="shared" si="31"/>
        <v>4</v>
      </c>
      <c r="D90" s="43" t="s">
        <v>60</v>
      </c>
      <c r="E90" s="44">
        <v>1.5</v>
      </c>
      <c r="F90" s="80">
        <f t="shared" si="32"/>
        <v>1.425</v>
      </c>
      <c r="G90" s="97">
        <f t="shared" si="33"/>
        <v>0.28</v>
      </c>
      <c r="H90" s="82">
        <f t="shared" si="34"/>
        <v>0</v>
      </c>
      <c r="I90" s="45">
        <f t="shared" si="35"/>
        <v>0.28</v>
      </c>
      <c r="J90" s="83" t="s">
        <v>57</v>
      </c>
      <c r="K90" s="84">
        <v>20</v>
      </c>
      <c r="L90" s="85">
        <f t="shared" si="36"/>
        <v>4</v>
      </c>
      <c r="M90" s="46">
        <f t="shared" si="37"/>
        <v>0</v>
      </c>
      <c r="N90" s="45">
        <f t="shared" si="38"/>
        <v>4</v>
      </c>
      <c r="O90" s="168" t="str">
        <f t="shared" si="39"/>
        <v>Louches/Mx</v>
      </c>
    </row>
    <row r="91" spans="2:15" ht="12.75">
      <c r="B91" s="345" t="s">
        <v>209</v>
      </c>
      <c r="C91" s="346">
        <f>SUM(C85:C90)</f>
        <v>412</v>
      </c>
      <c r="D91" s="118"/>
      <c r="E91" s="118"/>
      <c r="F91" s="118"/>
      <c r="G91" s="316">
        <f>SUM(G85:G90)</f>
        <v>28.080000000000002</v>
      </c>
      <c r="H91" s="311">
        <f>SUM(H85:H90)</f>
        <v>15</v>
      </c>
      <c r="I91" s="313">
        <f>SUM(I85:I90)</f>
        <v>6.705</v>
      </c>
      <c r="J91" s="347" t="s">
        <v>57</v>
      </c>
      <c r="K91" s="118"/>
      <c r="L91" s="316">
        <f>SUM(L85:L90)</f>
        <v>412</v>
      </c>
      <c r="M91" s="311">
        <f>SUM(M85:M90)</f>
        <v>23</v>
      </c>
      <c r="N91" s="313">
        <f>SUM(N85:N90)</f>
        <v>16</v>
      </c>
      <c r="O91" s="323" t="str">
        <f t="shared" si="39"/>
        <v>Louches/Mx</v>
      </c>
    </row>
    <row r="92" spans="2:15" ht="12.75">
      <c r="B92" s="305"/>
      <c r="C92" s="307"/>
      <c r="D92" s="119"/>
      <c r="E92" s="119"/>
      <c r="F92" s="119"/>
      <c r="G92" s="317"/>
      <c r="H92" s="312"/>
      <c r="I92" s="314"/>
      <c r="J92" s="348"/>
      <c r="K92" s="119"/>
      <c r="L92" s="317"/>
      <c r="M92" s="312"/>
      <c r="N92" s="314"/>
      <c r="O92" s="324"/>
    </row>
    <row r="93" spans="2:15" ht="12.75">
      <c r="B93" s="169"/>
      <c r="C93" s="151"/>
      <c r="D93" s="152"/>
      <c r="E93" s="152"/>
      <c r="F93" s="152"/>
      <c r="G93" s="153"/>
      <c r="H93" s="154"/>
      <c r="I93" s="155"/>
      <c r="J93" s="156"/>
      <c r="K93" s="152"/>
      <c r="L93" s="153"/>
      <c r="M93" s="154"/>
      <c r="N93" s="155"/>
      <c r="O93" s="170"/>
    </row>
    <row r="94" spans="2:15" ht="12.75">
      <c r="B94" s="171" t="s">
        <v>223</v>
      </c>
      <c r="C94" s="114"/>
      <c r="D94" s="115"/>
      <c r="E94" s="114"/>
      <c r="F94" s="113" t="s">
        <v>224</v>
      </c>
      <c r="G94" s="115"/>
      <c r="H94" s="116"/>
      <c r="I94" s="115"/>
      <c r="J94" s="115"/>
      <c r="K94" s="115"/>
      <c r="L94" s="115"/>
      <c r="M94" s="114" t="s">
        <v>15</v>
      </c>
      <c r="N94" s="115"/>
      <c r="O94" s="172"/>
    </row>
    <row r="95" spans="2:15" ht="12.75">
      <c r="B95" s="171" t="s">
        <v>225</v>
      </c>
      <c r="C95" s="114"/>
      <c r="D95" s="115"/>
      <c r="E95" s="115"/>
      <c r="F95" s="114" t="s">
        <v>71</v>
      </c>
      <c r="G95" s="115"/>
      <c r="H95" s="116"/>
      <c r="I95" s="115"/>
      <c r="J95" s="115"/>
      <c r="K95" s="115"/>
      <c r="L95" s="114" t="s">
        <v>72</v>
      </c>
      <c r="M95" s="115"/>
      <c r="N95" s="115"/>
      <c r="O95" s="172"/>
    </row>
    <row r="96" spans="2:15" ht="15.75">
      <c r="B96" s="343" t="s">
        <v>241</v>
      </c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344"/>
    </row>
    <row r="97" spans="2:18" ht="15.75" thickBot="1">
      <c r="B97" s="101" t="str">
        <f>SUBSTITUTE(ADDRESS(1,COLUMN(),4),"1","")</f>
        <v>B</v>
      </c>
      <c r="C97" s="102" t="str">
        <f aca="true" t="shared" si="40" ref="C97:I97">SUBSTITUTE(ADDRESS(1,COLUMN(),4),"1","")</f>
        <v>C</v>
      </c>
      <c r="D97" s="102" t="str">
        <f t="shared" si="40"/>
        <v>D</v>
      </c>
      <c r="E97" s="102" t="str">
        <f t="shared" si="40"/>
        <v>E</v>
      </c>
      <c r="F97" s="102" t="str">
        <f t="shared" si="40"/>
        <v>F</v>
      </c>
      <c r="G97" s="102" t="str">
        <f t="shared" si="40"/>
        <v>G</v>
      </c>
      <c r="H97" s="102" t="str">
        <f t="shared" si="40"/>
        <v>H</v>
      </c>
      <c r="I97" s="102" t="str">
        <f t="shared" si="40"/>
        <v>I</v>
      </c>
      <c r="J97" s="102" t="str">
        <f aca="true" t="shared" si="41" ref="J97:O97">SUBSTITUTE(ADDRESS(1,COLUMN(),4),"1","")</f>
        <v>J</v>
      </c>
      <c r="K97" s="103" t="str">
        <f t="shared" si="41"/>
        <v>K</v>
      </c>
      <c r="L97" s="103" t="str">
        <f t="shared" si="41"/>
        <v>L</v>
      </c>
      <c r="M97" s="102" t="str">
        <f t="shared" si="41"/>
        <v>M</v>
      </c>
      <c r="N97" s="102" t="str">
        <f t="shared" si="41"/>
        <v>N</v>
      </c>
      <c r="O97" s="104" t="str">
        <f t="shared" si="41"/>
        <v>O</v>
      </c>
      <c r="Q97" s="112" t="s">
        <v>240</v>
      </c>
      <c r="R97" s="112"/>
    </row>
    <row r="98" spans="2:15" ht="15.75">
      <c r="B98" s="389" t="s">
        <v>255</v>
      </c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176"/>
    </row>
    <row r="99" spans="2:15" ht="15">
      <c r="B99" s="178" t="s">
        <v>249</v>
      </c>
      <c r="C99" s="174" t="str">
        <f ca="1">CELL("nomfichier")</f>
        <v>D:\Données\1.UPRT\0-UPRT.fait\uprt-php\www\mesimages\fichiers-uprt\re-recettes\re-hors-oeuvres-maj-02-2015\[re-fiche-conditionnement.xls]complément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5"/>
    </row>
    <row r="100" spans="2:15" ht="15">
      <c r="B100" s="177" t="s">
        <v>250</v>
      </c>
      <c r="C100" s="174" t="s">
        <v>251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5"/>
    </row>
    <row r="101" spans="2:15" ht="15.75" thickBot="1">
      <c r="B101" s="391" t="s">
        <v>252</v>
      </c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3"/>
    </row>
  </sheetData>
  <sheetProtection/>
  <mergeCells count="140">
    <mergeCell ref="R17:Y17"/>
    <mergeCell ref="R18:Y18"/>
    <mergeCell ref="R19:Y19"/>
    <mergeCell ref="R20:Y20"/>
    <mergeCell ref="G12:H14"/>
    <mergeCell ref="I12:J14"/>
    <mergeCell ref="K12:L14"/>
    <mergeCell ref="M19:O20"/>
    <mergeCell ref="B8:O9"/>
    <mergeCell ref="B12:B14"/>
    <mergeCell ref="C12:C14"/>
    <mergeCell ref="D12:D14"/>
    <mergeCell ref="E12:E14"/>
    <mergeCell ref="D26:D32"/>
    <mergeCell ref="E26:E32"/>
    <mergeCell ref="F26:F32"/>
    <mergeCell ref="F12:F14"/>
    <mergeCell ref="G40:G41"/>
    <mergeCell ref="K26:K32"/>
    <mergeCell ref="L26:L32"/>
    <mergeCell ref="M26:O32"/>
    <mergeCell ref="B24:O25"/>
    <mergeCell ref="B54:O55"/>
    <mergeCell ref="B43:E44"/>
    <mergeCell ref="G43:H44"/>
    <mergeCell ref="I43:J44"/>
    <mergeCell ref="J40:J41"/>
    <mergeCell ref="O40:O41"/>
    <mergeCell ref="B26:B32"/>
    <mergeCell ref="C26:C32"/>
    <mergeCell ref="N40:N41"/>
    <mergeCell ref="G26:G32"/>
    <mergeCell ref="H26:J32"/>
    <mergeCell ref="B98:N98"/>
    <mergeCell ref="B101:O101"/>
    <mergeCell ref="I45:J46"/>
    <mergeCell ref="K45:L46"/>
    <mergeCell ref="B45:B46"/>
    <mergeCell ref="C45:C46"/>
    <mergeCell ref="D45:D46"/>
    <mergeCell ref="E45:E46"/>
    <mergeCell ref="F45:G46"/>
    <mergeCell ref="H45:H46"/>
    <mergeCell ref="E70:E71"/>
    <mergeCell ref="F70:F71"/>
    <mergeCell ref="B56:B59"/>
    <mergeCell ref="C56:C59"/>
    <mergeCell ref="D56:D59"/>
    <mergeCell ref="E56:E59"/>
    <mergeCell ref="F56:F59"/>
    <mergeCell ref="B66:B67"/>
    <mergeCell ref="C66:C67"/>
    <mergeCell ref="G74:H74"/>
    <mergeCell ref="I74:J74"/>
    <mergeCell ref="H56:J59"/>
    <mergeCell ref="K56:K59"/>
    <mergeCell ref="L56:L59"/>
    <mergeCell ref="M56:O59"/>
    <mergeCell ref="B68:O69"/>
    <mergeCell ref="B70:B71"/>
    <mergeCell ref="C70:C71"/>
    <mergeCell ref="D70:D71"/>
    <mergeCell ref="G70:H71"/>
    <mergeCell ref="I70:J71"/>
    <mergeCell ref="K70:L71"/>
    <mergeCell ref="G72:H72"/>
    <mergeCell ref="I72:J72"/>
    <mergeCell ref="G73:H73"/>
    <mergeCell ref="I73:J73"/>
    <mergeCell ref="G75:H75"/>
    <mergeCell ref="I75:J75"/>
    <mergeCell ref="G76:H76"/>
    <mergeCell ref="I76:J76"/>
    <mergeCell ref="G77:H77"/>
    <mergeCell ref="I77:J77"/>
    <mergeCell ref="M91:M92"/>
    <mergeCell ref="N91:N92"/>
    <mergeCell ref="B81:B84"/>
    <mergeCell ref="C81:C84"/>
    <mergeCell ref="D81:D84"/>
    <mergeCell ref="E81:E84"/>
    <mergeCell ref="F81:F84"/>
    <mergeCell ref="G81:G84"/>
    <mergeCell ref="H81:J84"/>
    <mergeCell ref="L81:L84"/>
    <mergeCell ref="M81:O84"/>
    <mergeCell ref="B96:O96"/>
    <mergeCell ref="B91:B92"/>
    <mergeCell ref="C91:C92"/>
    <mergeCell ref="G91:G92"/>
    <mergeCell ref="H91:H92"/>
    <mergeCell ref="I91:I92"/>
    <mergeCell ref="J91:J92"/>
    <mergeCell ref="L91:L92"/>
    <mergeCell ref="H66:H67"/>
    <mergeCell ref="I66:I67"/>
    <mergeCell ref="L66:L67"/>
    <mergeCell ref="J66:J67"/>
    <mergeCell ref="G56:G59"/>
    <mergeCell ref="O91:O92"/>
    <mergeCell ref="I78:J78"/>
    <mergeCell ref="K78:L78"/>
    <mergeCell ref="M71:O78"/>
    <mergeCell ref="K81:K84"/>
    <mergeCell ref="M66:M67"/>
    <mergeCell ref="N66:N67"/>
    <mergeCell ref="B40:B41"/>
    <mergeCell ref="C40:C41"/>
    <mergeCell ref="F40:F41"/>
    <mergeCell ref="H40:H41"/>
    <mergeCell ref="I40:I41"/>
    <mergeCell ref="L40:L41"/>
    <mergeCell ref="M40:M41"/>
    <mergeCell ref="G66:G67"/>
    <mergeCell ref="I22:I23"/>
    <mergeCell ref="J22:J23"/>
    <mergeCell ref="B39:O39"/>
    <mergeCell ref="R86:V86"/>
    <mergeCell ref="B2:O4"/>
    <mergeCell ref="B22:B23"/>
    <mergeCell ref="C22:C23"/>
    <mergeCell ref="K22:K23"/>
    <mergeCell ref="L22:L23"/>
    <mergeCell ref="M14:O17"/>
    <mergeCell ref="O66:O67"/>
    <mergeCell ref="B10:O11"/>
    <mergeCell ref="M46:O52"/>
    <mergeCell ref="B79:O80"/>
    <mergeCell ref="R9:V9"/>
    <mergeCell ref="R33:V33"/>
    <mergeCell ref="R46:V46"/>
    <mergeCell ref="R60:V60"/>
    <mergeCell ref="R72:V72"/>
    <mergeCell ref="B21:O21"/>
    <mergeCell ref="B6:B7"/>
    <mergeCell ref="C6:D7"/>
    <mergeCell ref="E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B88"/>
  <sheetViews>
    <sheetView zoomScalePageLayoutView="0" workbookViewId="0" topLeftCell="A1">
      <selection activeCell="M58" sqref="M58"/>
    </sheetView>
  </sheetViews>
  <sheetFormatPr defaultColWidth="11.421875" defaultRowHeight="12.75"/>
  <cols>
    <col min="1" max="1" width="5.8515625" style="0" customWidth="1"/>
    <col min="2" max="2" width="24.28125" style="0" customWidth="1"/>
    <col min="3" max="3" width="10.8515625" style="0" bestFit="1" customWidth="1"/>
    <col min="4" max="4" width="18.421875" style="0" bestFit="1" customWidth="1"/>
    <col min="5" max="5" width="11.28125" style="0" bestFit="1" customWidth="1"/>
    <col min="6" max="6" width="18.421875" style="0" bestFit="1" customWidth="1"/>
    <col min="7" max="7" width="13.7109375" style="0" customWidth="1"/>
    <col min="8" max="8" width="11.57421875" style="0" bestFit="1" customWidth="1"/>
    <col min="10" max="10" width="3.140625" style="0" customWidth="1"/>
  </cols>
  <sheetData>
    <row r="2" ht="15.75">
      <c r="B2" s="17" t="s">
        <v>34</v>
      </c>
    </row>
    <row r="3" ht="13.5" thickBot="1"/>
    <row r="4" spans="2:54" ht="19.5" customHeight="1">
      <c r="B4" s="252" t="s">
        <v>25</v>
      </c>
      <c r="C4" s="233"/>
      <c r="D4" s="233"/>
      <c r="E4" s="233"/>
      <c r="F4" s="233"/>
      <c r="G4" s="234" t="s">
        <v>26</v>
      </c>
      <c r="I4" s="1"/>
      <c r="K4" s="271" t="s">
        <v>11</v>
      </c>
      <c r="L4" s="273">
        <f ca="1">NOW()</f>
        <v>45233.41443240741</v>
      </c>
      <c r="M4" s="273"/>
      <c r="N4" s="275" t="s">
        <v>254</v>
      </c>
      <c r="O4" s="275"/>
      <c r="P4" s="275"/>
      <c r="Q4" s="275"/>
      <c r="R4" s="275"/>
      <c r="S4" s="275"/>
      <c r="T4" s="275"/>
      <c r="U4" s="275"/>
      <c r="V4" s="277" t="s">
        <v>203</v>
      </c>
      <c r="W4" s="279" t="s">
        <v>227</v>
      </c>
      <c r="X4" s="281">
        <v>1</v>
      </c>
      <c r="Y4" s="1"/>
      <c r="Z4" s="271" t="s">
        <v>11</v>
      </c>
      <c r="AA4" s="273">
        <f ca="1">NOW()</f>
        <v>45233.41443240741</v>
      </c>
      <c r="AB4" s="273"/>
      <c r="AC4" s="275" t="s">
        <v>254</v>
      </c>
      <c r="AD4" s="275"/>
      <c r="AE4" s="275"/>
      <c r="AF4" s="275"/>
      <c r="AG4" s="275"/>
      <c r="AH4" s="275"/>
      <c r="AI4" s="275"/>
      <c r="AJ4" s="275"/>
      <c r="AK4" s="277" t="s">
        <v>203</v>
      </c>
      <c r="AL4" s="279" t="s">
        <v>227</v>
      </c>
      <c r="AM4" s="281">
        <v>1</v>
      </c>
      <c r="AO4" s="271" t="s">
        <v>11</v>
      </c>
      <c r="AP4" s="273">
        <f ca="1">NOW()</f>
        <v>45233.41443240741</v>
      </c>
      <c r="AQ4" s="273"/>
      <c r="AR4" s="275" t="s">
        <v>254</v>
      </c>
      <c r="AS4" s="275"/>
      <c r="AT4" s="275"/>
      <c r="AU4" s="275"/>
      <c r="AV4" s="275"/>
      <c r="AW4" s="275"/>
      <c r="AX4" s="275"/>
      <c r="AY4" s="275"/>
      <c r="AZ4" s="277" t="s">
        <v>203</v>
      </c>
      <c r="BA4" s="279" t="s">
        <v>227</v>
      </c>
      <c r="BB4" s="281">
        <v>1</v>
      </c>
    </row>
    <row r="5" spans="2:54" ht="19.5" customHeight="1">
      <c r="B5" s="253" t="s">
        <v>27</v>
      </c>
      <c r="C5" s="5">
        <v>1</v>
      </c>
      <c r="D5" s="6" t="s">
        <v>27</v>
      </c>
      <c r="E5" s="5">
        <v>10</v>
      </c>
      <c r="F5" s="6" t="s">
        <v>28</v>
      </c>
      <c r="G5" s="254">
        <v>10</v>
      </c>
      <c r="I5" s="1"/>
      <c r="K5" s="272"/>
      <c r="L5" s="274"/>
      <c r="M5" s="274"/>
      <c r="N5" s="276"/>
      <c r="O5" s="276"/>
      <c r="P5" s="276"/>
      <c r="Q5" s="276"/>
      <c r="R5" s="276"/>
      <c r="S5" s="276"/>
      <c r="T5" s="276"/>
      <c r="U5" s="276"/>
      <c r="V5" s="278"/>
      <c r="W5" s="280"/>
      <c r="X5" s="282"/>
      <c r="Y5" s="1"/>
      <c r="Z5" s="272"/>
      <c r="AA5" s="274"/>
      <c r="AB5" s="274"/>
      <c r="AC5" s="276"/>
      <c r="AD5" s="276"/>
      <c r="AE5" s="276"/>
      <c r="AF5" s="276"/>
      <c r="AG5" s="276"/>
      <c r="AH5" s="276"/>
      <c r="AI5" s="276"/>
      <c r="AJ5" s="276"/>
      <c r="AK5" s="278"/>
      <c r="AL5" s="280"/>
      <c r="AM5" s="282"/>
      <c r="AO5" s="272"/>
      <c r="AP5" s="274"/>
      <c r="AQ5" s="274"/>
      <c r="AR5" s="276"/>
      <c r="AS5" s="276"/>
      <c r="AT5" s="276"/>
      <c r="AU5" s="276"/>
      <c r="AV5" s="276"/>
      <c r="AW5" s="276"/>
      <c r="AX5" s="276"/>
      <c r="AY5" s="276"/>
      <c r="AZ5" s="278"/>
      <c r="BA5" s="280"/>
      <c r="BB5" s="282"/>
    </row>
    <row r="6" spans="2:54" ht="19.5" customHeight="1">
      <c r="B6" s="255" t="s">
        <v>29</v>
      </c>
      <c r="C6" s="7">
        <v>50</v>
      </c>
      <c r="D6" s="8" t="s">
        <v>30</v>
      </c>
      <c r="E6" s="9">
        <v>2</v>
      </c>
      <c r="F6" s="8" t="s">
        <v>27</v>
      </c>
      <c r="G6" s="256">
        <v>3.2</v>
      </c>
      <c r="I6" s="1"/>
      <c r="K6" s="407" t="s">
        <v>73</v>
      </c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9"/>
      <c r="Y6" s="1"/>
      <c r="Z6" s="407" t="s">
        <v>73</v>
      </c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9"/>
      <c r="AO6" s="407" t="s">
        <v>73</v>
      </c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9"/>
    </row>
    <row r="7" spans="2:54" ht="19.5" customHeight="1">
      <c r="B7" s="257" t="s">
        <v>31</v>
      </c>
      <c r="C7" s="10">
        <f>C8*C6%</f>
        <v>1</v>
      </c>
      <c r="D7" s="11" t="s">
        <v>32</v>
      </c>
      <c r="E7" s="10">
        <f>IF(E5=0,0,E5+E6)</f>
        <v>12</v>
      </c>
      <c r="F7" s="11" t="s">
        <v>31</v>
      </c>
      <c r="G7" s="258">
        <f>IF(G5=0,0,IF(G6=0,0,G5-G6))</f>
        <v>6.8</v>
      </c>
      <c r="I7" s="1"/>
      <c r="K7" s="407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9"/>
      <c r="Y7" s="1"/>
      <c r="Z7" s="407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9"/>
      <c r="AO7" s="410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2"/>
    </row>
    <row r="8" spans="2:54" ht="19.5" customHeight="1">
      <c r="B8" s="259" t="s">
        <v>28</v>
      </c>
      <c r="C8" s="12">
        <f>C5/(100-C6)*100</f>
        <v>2</v>
      </c>
      <c r="D8" s="13" t="s">
        <v>29</v>
      </c>
      <c r="E8" s="14">
        <f>IF(E5=0,0,E6/E7)</f>
        <v>0.16666666666666666</v>
      </c>
      <c r="F8" s="13" t="s">
        <v>29</v>
      </c>
      <c r="G8" s="260">
        <f>IF(G5=0,0,G7/G5)</f>
        <v>0.6799999999999999</v>
      </c>
      <c r="I8" s="1"/>
      <c r="K8" s="423" t="s">
        <v>212</v>
      </c>
      <c r="L8" s="424"/>
      <c r="M8" s="424"/>
      <c r="N8" s="424"/>
      <c r="O8" s="267"/>
      <c r="P8" s="425" t="s">
        <v>213</v>
      </c>
      <c r="Q8" s="425"/>
      <c r="R8" s="429">
        <v>0.15</v>
      </c>
      <c r="S8" s="429"/>
      <c r="T8" s="267"/>
      <c r="U8" s="267"/>
      <c r="V8" s="267"/>
      <c r="W8" s="267"/>
      <c r="X8" s="268"/>
      <c r="Y8" s="1"/>
      <c r="Z8" s="423" t="s">
        <v>219</v>
      </c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7"/>
      <c r="AO8" s="430" t="s">
        <v>246</v>
      </c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2"/>
    </row>
    <row r="9" spans="2:54" ht="19.5" customHeight="1">
      <c r="B9" s="261" t="s">
        <v>27</v>
      </c>
      <c r="C9" s="5">
        <v>100</v>
      </c>
      <c r="D9" s="15" t="s">
        <v>28</v>
      </c>
      <c r="E9" s="5">
        <v>183</v>
      </c>
      <c r="F9" s="15" t="s">
        <v>28</v>
      </c>
      <c r="G9" s="262">
        <v>100</v>
      </c>
      <c r="I9" s="1"/>
      <c r="K9" s="397"/>
      <c r="L9" s="398"/>
      <c r="M9" s="398"/>
      <c r="N9" s="398"/>
      <c r="O9" s="117"/>
      <c r="P9" s="426"/>
      <c r="Q9" s="426"/>
      <c r="R9" s="402"/>
      <c r="S9" s="402"/>
      <c r="T9" s="117"/>
      <c r="U9" s="117"/>
      <c r="V9" s="117"/>
      <c r="W9" s="117"/>
      <c r="X9" s="164"/>
      <c r="Y9" s="1"/>
      <c r="Z9" s="397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428"/>
      <c r="AO9" s="433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5"/>
    </row>
    <row r="10" spans="2:54" ht="19.5" customHeight="1">
      <c r="B10" s="255" t="s">
        <v>28</v>
      </c>
      <c r="C10" s="9">
        <v>150</v>
      </c>
      <c r="D10" s="8" t="s">
        <v>29</v>
      </c>
      <c r="E10" s="7">
        <v>40</v>
      </c>
      <c r="F10" s="8" t="s">
        <v>30</v>
      </c>
      <c r="G10" s="256">
        <v>15</v>
      </c>
      <c r="I10" s="1"/>
      <c r="K10" s="373" t="s">
        <v>67</v>
      </c>
      <c r="L10" s="375" t="s">
        <v>56</v>
      </c>
      <c r="M10" s="377" t="s">
        <v>22</v>
      </c>
      <c r="N10" s="381" t="s">
        <v>24</v>
      </c>
      <c r="O10" s="362" t="s">
        <v>206</v>
      </c>
      <c r="P10" s="362"/>
      <c r="Q10" s="362" t="s">
        <v>214</v>
      </c>
      <c r="R10" s="362" t="s">
        <v>207</v>
      </c>
      <c r="S10" s="362"/>
      <c r="T10" s="362" t="s">
        <v>61</v>
      </c>
      <c r="U10" s="364"/>
      <c r="V10" s="88" t="s">
        <v>204</v>
      </c>
      <c r="W10" s="68"/>
      <c r="X10" s="106"/>
      <c r="Y10" s="1"/>
      <c r="Z10" s="373" t="s">
        <v>67</v>
      </c>
      <c r="AA10" s="375" t="s">
        <v>56</v>
      </c>
      <c r="AB10" s="377" t="s">
        <v>22</v>
      </c>
      <c r="AC10" s="379" t="s">
        <v>220</v>
      </c>
      <c r="AD10" s="381" t="s">
        <v>24</v>
      </c>
      <c r="AE10" s="362" t="s">
        <v>206</v>
      </c>
      <c r="AF10" s="362"/>
      <c r="AG10" s="362" t="s">
        <v>207</v>
      </c>
      <c r="AH10" s="362"/>
      <c r="AI10" s="362" t="s">
        <v>61</v>
      </c>
      <c r="AJ10" s="364"/>
      <c r="AK10" s="88" t="s">
        <v>204</v>
      </c>
      <c r="AL10" s="68"/>
      <c r="AM10" s="106"/>
      <c r="AO10" s="373" t="s">
        <v>67</v>
      </c>
      <c r="AP10" s="414" t="s">
        <v>56</v>
      </c>
      <c r="AQ10" s="416" t="s">
        <v>22</v>
      </c>
      <c r="AR10" s="379" t="s">
        <v>205</v>
      </c>
      <c r="AS10" s="381" t="s">
        <v>24</v>
      </c>
      <c r="AT10" s="362" t="s">
        <v>206</v>
      </c>
      <c r="AU10" s="362"/>
      <c r="AV10" s="419" t="s">
        <v>238</v>
      </c>
      <c r="AW10" s="362"/>
      <c r="AX10" s="419" t="s">
        <v>61</v>
      </c>
      <c r="AY10" s="362"/>
      <c r="AZ10" s="67" t="s">
        <v>204</v>
      </c>
      <c r="BA10" s="68"/>
      <c r="BB10" s="106"/>
    </row>
    <row r="11" spans="2:54" ht="19.5" customHeight="1">
      <c r="B11" s="257" t="s">
        <v>31</v>
      </c>
      <c r="C11" s="10">
        <f>IF(C9=0,0,IF(C10=0,0,C10-C9))</f>
        <v>50</v>
      </c>
      <c r="D11" s="11" t="s">
        <v>31</v>
      </c>
      <c r="E11" s="16">
        <f>E9*E10%</f>
        <v>73.2</v>
      </c>
      <c r="F11" s="11" t="s">
        <v>33</v>
      </c>
      <c r="G11" s="258">
        <f>IF(G9=0,0,IF(G10=0,0,G9-G10))</f>
        <v>85</v>
      </c>
      <c r="I11" s="1"/>
      <c r="K11" s="374"/>
      <c r="L11" s="376"/>
      <c r="M11" s="394"/>
      <c r="N11" s="382"/>
      <c r="O11" s="363"/>
      <c r="P11" s="363"/>
      <c r="Q11" s="363"/>
      <c r="R11" s="363"/>
      <c r="S11" s="363"/>
      <c r="T11" s="365"/>
      <c r="U11" s="366"/>
      <c r="V11" s="290"/>
      <c r="W11" s="291"/>
      <c r="X11" s="292"/>
      <c r="Y11" s="1"/>
      <c r="Z11" s="374"/>
      <c r="AA11" s="376"/>
      <c r="AB11" s="378"/>
      <c r="AC11" s="380"/>
      <c r="AD11" s="382"/>
      <c r="AE11" s="363"/>
      <c r="AF11" s="363"/>
      <c r="AG11" s="363"/>
      <c r="AH11" s="363"/>
      <c r="AI11" s="365"/>
      <c r="AJ11" s="366"/>
      <c r="AK11" s="290"/>
      <c r="AL11" s="291"/>
      <c r="AM11" s="292"/>
      <c r="AO11" s="413"/>
      <c r="AP11" s="415"/>
      <c r="AQ11" s="417"/>
      <c r="AR11" s="380"/>
      <c r="AS11" s="382"/>
      <c r="AT11" s="363"/>
      <c r="AU11" s="363"/>
      <c r="AV11" s="420"/>
      <c r="AW11" s="363"/>
      <c r="AX11" s="420"/>
      <c r="AY11" s="363"/>
      <c r="AZ11" s="263"/>
      <c r="BA11" s="264"/>
      <c r="BB11" s="265"/>
    </row>
    <row r="12" spans="2:54" ht="19.5" customHeight="1">
      <c r="B12" s="259" t="s">
        <v>29</v>
      </c>
      <c r="C12" s="14">
        <f>IF(C9=0,0,IF(C10=0,0,C11/C10))</f>
        <v>0.3333333333333333</v>
      </c>
      <c r="D12" s="13" t="s">
        <v>27</v>
      </c>
      <c r="E12" s="12">
        <f>E9-E11</f>
        <v>109.8</v>
      </c>
      <c r="F12" s="13" t="s">
        <v>29</v>
      </c>
      <c r="G12" s="260">
        <f>IF(G9=0,0,IF(G10=0,0,G10/G9))</f>
        <v>0.15</v>
      </c>
      <c r="I12" s="1"/>
      <c r="K12" s="107" t="s">
        <v>16</v>
      </c>
      <c r="L12" s="58">
        <v>100</v>
      </c>
      <c r="M12" s="90">
        <v>0.03</v>
      </c>
      <c r="N12" s="71">
        <v>2</v>
      </c>
      <c r="O12" s="130">
        <f aca="true" t="shared" si="0" ref="O12:O17">IF(L12=0,0,(M12/(100-N12)*100))</f>
        <v>0.030612244897959183</v>
      </c>
      <c r="P12" s="128" t="s">
        <v>58</v>
      </c>
      <c r="Q12" s="91">
        <f>R8/M12</f>
        <v>5</v>
      </c>
      <c r="R12" s="131">
        <f aca="true" t="shared" si="1" ref="R12:R17">M12*L12</f>
        <v>3</v>
      </c>
      <c r="S12" s="128" t="s">
        <v>58</v>
      </c>
      <c r="T12" s="98">
        <f aca="true" t="shared" si="2" ref="T12:T17">O12*L12</f>
        <v>3.061224489795918</v>
      </c>
      <c r="U12" s="128" t="s">
        <v>58</v>
      </c>
      <c r="V12" s="290"/>
      <c r="W12" s="291"/>
      <c r="X12" s="292"/>
      <c r="Y12" s="1"/>
      <c r="Z12" s="107" t="s">
        <v>16</v>
      </c>
      <c r="AA12" s="58">
        <v>100</v>
      </c>
      <c r="AB12" s="90">
        <v>0.04</v>
      </c>
      <c r="AC12" s="39">
        <v>1</v>
      </c>
      <c r="AD12" s="71">
        <v>5</v>
      </c>
      <c r="AE12" s="359">
        <f aca="true" t="shared" si="3" ref="AE12:AE17">IF(AA12=0,0,(AB12*AC12)/(100-AD12)*100)</f>
        <v>0.042105263157894736</v>
      </c>
      <c r="AF12" s="360"/>
      <c r="AG12" s="361">
        <f aca="true" t="shared" si="4" ref="AG12:AG17">(AB12*AC12)*AA12</f>
        <v>4</v>
      </c>
      <c r="AH12" s="361"/>
      <c r="AI12" s="92">
        <f aca="true" t="shared" si="5" ref="AI12:AI17">AE12*AA12</f>
        <v>4.2105263157894735</v>
      </c>
      <c r="AJ12" s="93"/>
      <c r="AK12" s="290"/>
      <c r="AL12" s="291"/>
      <c r="AM12" s="292"/>
      <c r="AO12" s="374"/>
      <c r="AP12" s="376"/>
      <c r="AQ12" s="417"/>
      <c r="AR12" s="380"/>
      <c r="AS12" s="382"/>
      <c r="AT12" s="363"/>
      <c r="AU12" s="363"/>
      <c r="AV12" s="363"/>
      <c r="AW12" s="363"/>
      <c r="AX12" s="363"/>
      <c r="AY12" s="363"/>
      <c r="AZ12" s="309"/>
      <c r="BA12" s="309"/>
      <c r="BB12" s="310"/>
    </row>
    <row r="13" spans="2:54" ht="19.5" customHeight="1" thickBot="1">
      <c r="B13" s="447" t="s">
        <v>264</v>
      </c>
      <c r="C13" s="448"/>
      <c r="D13" s="448"/>
      <c r="E13" s="448"/>
      <c r="F13" s="448"/>
      <c r="G13" s="449"/>
      <c r="I13" s="1"/>
      <c r="K13" s="107" t="s">
        <v>17</v>
      </c>
      <c r="L13" s="58">
        <v>100</v>
      </c>
      <c r="M13" s="90">
        <v>0.04</v>
      </c>
      <c r="N13" s="71">
        <v>2</v>
      </c>
      <c r="O13" s="130">
        <f t="shared" si="0"/>
        <v>0.04081632653061225</v>
      </c>
      <c r="P13" s="128" t="s">
        <v>58</v>
      </c>
      <c r="Q13" s="91">
        <f>R8/M13</f>
        <v>3.75</v>
      </c>
      <c r="R13" s="131">
        <f t="shared" si="1"/>
        <v>4</v>
      </c>
      <c r="S13" s="128" t="s">
        <v>58</v>
      </c>
      <c r="T13" s="98">
        <f t="shared" si="2"/>
        <v>4.081632653061225</v>
      </c>
      <c r="U13" s="128" t="s">
        <v>58</v>
      </c>
      <c r="V13" s="290"/>
      <c r="W13" s="291"/>
      <c r="X13" s="292"/>
      <c r="Y13" s="1"/>
      <c r="Z13" s="107" t="s">
        <v>17</v>
      </c>
      <c r="AA13" s="58">
        <v>100</v>
      </c>
      <c r="AB13" s="90">
        <v>0.04</v>
      </c>
      <c r="AC13" s="39">
        <v>1</v>
      </c>
      <c r="AD13" s="71">
        <v>5</v>
      </c>
      <c r="AE13" s="359">
        <f t="shared" si="3"/>
        <v>0.042105263157894736</v>
      </c>
      <c r="AF13" s="360"/>
      <c r="AG13" s="361">
        <f t="shared" si="4"/>
        <v>4</v>
      </c>
      <c r="AH13" s="361"/>
      <c r="AI13" s="92">
        <f t="shared" si="5"/>
        <v>4.2105263157894735</v>
      </c>
      <c r="AJ13" s="93"/>
      <c r="AK13" s="290"/>
      <c r="AL13" s="291"/>
      <c r="AM13" s="292"/>
      <c r="AO13" s="107" t="s">
        <v>16</v>
      </c>
      <c r="AP13" s="58">
        <v>100</v>
      </c>
      <c r="AQ13" s="61">
        <v>0.05</v>
      </c>
      <c r="AR13" s="70">
        <v>1.2</v>
      </c>
      <c r="AS13" s="71">
        <v>30</v>
      </c>
      <c r="AT13" s="130">
        <f aca="true" t="shared" si="6" ref="AT13:AT18">(AQ13*AR13)/(100-AS13)*100</f>
        <v>0.08571428571428572</v>
      </c>
      <c r="AU13" s="128" t="s">
        <v>58</v>
      </c>
      <c r="AV13" s="129">
        <f aca="true" t="shared" si="7" ref="AV13:AV18">(AQ13*AR13)*AP13</f>
        <v>6</v>
      </c>
      <c r="AW13" s="128" t="s">
        <v>58</v>
      </c>
      <c r="AX13" s="126">
        <f aca="true" t="shared" si="8" ref="AX13:AX18">AT13*AP13</f>
        <v>8.571428571428571</v>
      </c>
      <c r="AY13" s="128" t="s">
        <v>58</v>
      </c>
      <c r="AZ13" s="309"/>
      <c r="BA13" s="309"/>
      <c r="BB13" s="310"/>
    </row>
    <row r="14" spans="1:54" ht="19.5" customHeight="1" thickBot="1">
      <c r="A14" s="17"/>
      <c r="B14" s="17"/>
      <c r="C14" s="18"/>
      <c r="D14" s="18"/>
      <c r="E14" s="18"/>
      <c r="F14" s="18"/>
      <c r="G14" s="18"/>
      <c r="I14" s="1"/>
      <c r="K14" s="157" t="s">
        <v>18</v>
      </c>
      <c r="L14" s="59">
        <v>100</v>
      </c>
      <c r="M14" s="90">
        <v>0.06</v>
      </c>
      <c r="N14" s="71">
        <v>2</v>
      </c>
      <c r="O14" s="130">
        <f t="shared" si="0"/>
        <v>0.061224489795918366</v>
      </c>
      <c r="P14" s="128" t="s">
        <v>58</v>
      </c>
      <c r="Q14" s="91">
        <f>R8/M14</f>
        <v>2.5</v>
      </c>
      <c r="R14" s="131">
        <f t="shared" si="1"/>
        <v>6</v>
      </c>
      <c r="S14" s="128" t="s">
        <v>58</v>
      </c>
      <c r="T14" s="98">
        <f t="shared" si="2"/>
        <v>6.122448979591836</v>
      </c>
      <c r="U14" s="128" t="s">
        <v>58</v>
      </c>
      <c r="V14" s="290"/>
      <c r="W14" s="291"/>
      <c r="X14" s="292"/>
      <c r="Y14" s="1"/>
      <c r="Z14" s="157" t="s">
        <v>18</v>
      </c>
      <c r="AA14" s="59">
        <v>100</v>
      </c>
      <c r="AB14" s="90">
        <v>0.1</v>
      </c>
      <c r="AC14" s="39">
        <v>1</v>
      </c>
      <c r="AD14" s="71">
        <v>5</v>
      </c>
      <c r="AE14" s="359">
        <f t="shared" si="3"/>
        <v>0.10526315789473684</v>
      </c>
      <c r="AF14" s="360"/>
      <c r="AG14" s="361">
        <f t="shared" si="4"/>
        <v>10</v>
      </c>
      <c r="AH14" s="361"/>
      <c r="AI14" s="92">
        <f t="shared" si="5"/>
        <v>10.526315789473683</v>
      </c>
      <c r="AJ14" s="93"/>
      <c r="AK14" s="290"/>
      <c r="AL14" s="291"/>
      <c r="AM14" s="292"/>
      <c r="AO14" s="107" t="s">
        <v>17</v>
      </c>
      <c r="AP14" s="58">
        <v>100</v>
      </c>
      <c r="AQ14" s="61">
        <v>0.07</v>
      </c>
      <c r="AR14" s="70">
        <v>2</v>
      </c>
      <c r="AS14" s="71">
        <v>30</v>
      </c>
      <c r="AT14" s="130">
        <f t="shared" si="6"/>
        <v>0.2</v>
      </c>
      <c r="AU14" s="128" t="s">
        <v>58</v>
      </c>
      <c r="AV14" s="129">
        <f t="shared" si="7"/>
        <v>14.000000000000002</v>
      </c>
      <c r="AW14" s="128" t="s">
        <v>58</v>
      </c>
      <c r="AX14" s="126">
        <f t="shared" si="8"/>
        <v>20</v>
      </c>
      <c r="AY14" s="128" t="s">
        <v>58</v>
      </c>
      <c r="AZ14" s="309"/>
      <c r="BA14" s="309"/>
      <c r="BB14" s="310"/>
    </row>
    <row r="15" spans="2:54" ht="19.5" customHeight="1">
      <c r="B15" s="232"/>
      <c r="C15" s="233"/>
      <c r="D15" s="233"/>
      <c r="E15" s="233"/>
      <c r="F15" s="233"/>
      <c r="G15" s="234" t="s">
        <v>35</v>
      </c>
      <c r="I15" s="1"/>
      <c r="K15" s="107" t="s">
        <v>21</v>
      </c>
      <c r="L15" s="60">
        <v>100</v>
      </c>
      <c r="M15" s="90">
        <v>0.07</v>
      </c>
      <c r="N15" s="71">
        <v>2</v>
      </c>
      <c r="O15" s="130">
        <f t="shared" si="0"/>
        <v>0.07142857142857144</v>
      </c>
      <c r="P15" s="128" t="s">
        <v>58</v>
      </c>
      <c r="Q15" s="91">
        <f>R8/M15</f>
        <v>2.142857142857143</v>
      </c>
      <c r="R15" s="131">
        <f t="shared" si="1"/>
        <v>7.000000000000001</v>
      </c>
      <c r="S15" s="128" t="s">
        <v>58</v>
      </c>
      <c r="T15" s="98">
        <f t="shared" si="2"/>
        <v>7.142857142857144</v>
      </c>
      <c r="U15" s="128" t="s">
        <v>58</v>
      </c>
      <c r="V15" s="290"/>
      <c r="W15" s="291"/>
      <c r="X15" s="292"/>
      <c r="Y15" s="1"/>
      <c r="Z15" s="107" t="s">
        <v>21</v>
      </c>
      <c r="AA15" s="60">
        <v>100</v>
      </c>
      <c r="AB15" s="90">
        <v>0.09</v>
      </c>
      <c r="AC15" s="39">
        <v>1</v>
      </c>
      <c r="AD15" s="71">
        <v>5</v>
      </c>
      <c r="AE15" s="359">
        <f t="shared" si="3"/>
        <v>0.09473684210526315</v>
      </c>
      <c r="AF15" s="360"/>
      <c r="AG15" s="361">
        <f t="shared" si="4"/>
        <v>9</v>
      </c>
      <c r="AH15" s="361"/>
      <c r="AI15" s="92">
        <f t="shared" si="5"/>
        <v>9.473684210526315</v>
      </c>
      <c r="AJ15" s="93"/>
      <c r="AK15" s="290"/>
      <c r="AL15" s="291"/>
      <c r="AM15" s="292"/>
      <c r="AO15" s="157" t="s">
        <v>18</v>
      </c>
      <c r="AP15" s="59">
        <v>100</v>
      </c>
      <c r="AQ15" s="62">
        <v>0.11</v>
      </c>
      <c r="AR15" s="70">
        <v>2.5</v>
      </c>
      <c r="AS15" s="71">
        <v>30</v>
      </c>
      <c r="AT15" s="129">
        <f t="shared" si="6"/>
        <v>0.3928571428571429</v>
      </c>
      <c r="AU15" s="128" t="s">
        <v>58</v>
      </c>
      <c r="AV15" s="129">
        <f t="shared" si="7"/>
        <v>27.500000000000004</v>
      </c>
      <c r="AW15" s="128" t="s">
        <v>58</v>
      </c>
      <c r="AX15" s="126">
        <f t="shared" si="8"/>
        <v>39.28571428571429</v>
      </c>
      <c r="AY15" s="128" t="s">
        <v>58</v>
      </c>
      <c r="AZ15" s="309"/>
      <c r="BA15" s="309"/>
      <c r="BB15" s="310"/>
    </row>
    <row r="16" spans="2:54" ht="19.5" customHeight="1">
      <c r="B16" s="235" t="s">
        <v>36</v>
      </c>
      <c r="C16" s="19">
        <v>0.44</v>
      </c>
      <c r="D16" s="20" t="s">
        <v>36</v>
      </c>
      <c r="E16" s="19">
        <v>100</v>
      </c>
      <c r="F16" s="21" t="s">
        <v>37</v>
      </c>
      <c r="G16" s="236">
        <v>115</v>
      </c>
      <c r="I16" s="1"/>
      <c r="K16" s="107" t="s">
        <v>19</v>
      </c>
      <c r="L16" s="58">
        <v>13</v>
      </c>
      <c r="M16" s="90">
        <v>0.06</v>
      </c>
      <c r="N16" s="71">
        <v>2</v>
      </c>
      <c r="O16" s="130">
        <f t="shared" si="0"/>
        <v>0.061224489795918366</v>
      </c>
      <c r="P16" s="128" t="s">
        <v>58</v>
      </c>
      <c r="Q16" s="91">
        <f>R8/M16</f>
        <v>2.5</v>
      </c>
      <c r="R16" s="131">
        <f t="shared" si="1"/>
        <v>0.78</v>
      </c>
      <c r="S16" s="128" t="s">
        <v>58</v>
      </c>
      <c r="T16" s="98">
        <f t="shared" si="2"/>
        <v>0.7959183673469388</v>
      </c>
      <c r="U16" s="128" t="s">
        <v>58</v>
      </c>
      <c r="V16" s="290"/>
      <c r="W16" s="291"/>
      <c r="X16" s="292"/>
      <c r="Y16" s="1"/>
      <c r="Z16" s="107" t="s">
        <v>19</v>
      </c>
      <c r="AA16" s="58">
        <v>16</v>
      </c>
      <c r="AB16" s="90">
        <v>0.1</v>
      </c>
      <c r="AC16" s="39">
        <v>1</v>
      </c>
      <c r="AD16" s="71">
        <v>5</v>
      </c>
      <c r="AE16" s="359">
        <f t="shared" si="3"/>
        <v>0.10526315789473684</v>
      </c>
      <c r="AF16" s="360"/>
      <c r="AG16" s="361">
        <f t="shared" si="4"/>
        <v>1.6</v>
      </c>
      <c r="AH16" s="361"/>
      <c r="AI16" s="92">
        <f t="shared" si="5"/>
        <v>1.6842105263157894</v>
      </c>
      <c r="AJ16" s="93"/>
      <c r="AK16" s="290"/>
      <c r="AL16" s="291"/>
      <c r="AM16" s="292"/>
      <c r="AO16" s="107" t="s">
        <v>21</v>
      </c>
      <c r="AP16" s="60">
        <v>100</v>
      </c>
      <c r="AQ16" s="64">
        <f>(AQ15*AZ16%)+AQ15</f>
        <v>0.121</v>
      </c>
      <c r="AR16" s="70">
        <v>3</v>
      </c>
      <c r="AS16" s="71">
        <v>30</v>
      </c>
      <c r="AT16" s="129">
        <f t="shared" si="6"/>
        <v>0.5185714285714286</v>
      </c>
      <c r="AU16" s="128" t="s">
        <v>58</v>
      </c>
      <c r="AV16" s="129">
        <f t="shared" si="7"/>
        <v>36.3</v>
      </c>
      <c r="AW16" s="128" t="s">
        <v>58</v>
      </c>
      <c r="AX16" s="126">
        <f t="shared" si="8"/>
        <v>51.857142857142854</v>
      </c>
      <c r="AY16" s="128" t="s">
        <v>58</v>
      </c>
      <c r="AZ16" s="127">
        <v>10</v>
      </c>
      <c r="BA16" s="125" t="s">
        <v>202</v>
      </c>
      <c r="BB16" s="158"/>
    </row>
    <row r="17" spans="2:54" ht="19.5" customHeight="1">
      <c r="B17" s="237" t="s">
        <v>38</v>
      </c>
      <c r="C17" s="23">
        <v>60</v>
      </c>
      <c r="D17" s="24" t="s">
        <v>39</v>
      </c>
      <c r="E17" s="22">
        <v>10</v>
      </c>
      <c r="F17" s="20" t="s">
        <v>36</v>
      </c>
      <c r="G17" s="238">
        <v>133</v>
      </c>
      <c r="I17" s="1"/>
      <c r="K17" s="161" t="s">
        <v>208</v>
      </c>
      <c r="L17" s="58">
        <v>8</v>
      </c>
      <c r="M17" s="140">
        <v>0.05</v>
      </c>
      <c r="N17" s="141">
        <v>2</v>
      </c>
      <c r="O17" s="142">
        <f t="shared" si="0"/>
        <v>0.05102040816326531</v>
      </c>
      <c r="P17" s="138" t="s">
        <v>58</v>
      </c>
      <c r="Q17" s="143">
        <f>R8/M17</f>
        <v>2.9999999999999996</v>
      </c>
      <c r="R17" s="137">
        <f t="shared" si="1"/>
        <v>0.4</v>
      </c>
      <c r="S17" s="138" t="s">
        <v>58</v>
      </c>
      <c r="T17" s="139">
        <f t="shared" si="2"/>
        <v>0.40816326530612246</v>
      </c>
      <c r="U17" s="138" t="s">
        <v>58</v>
      </c>
      <c r="V17" s="293"/>
      <c r="W17" s="294"/>
      <c r="X17" s="295"/>
      <c r="Y17" s="1"/>
      <c r="Z17" s="107" t="s">
        <v>208</v>
      </c>
      <c r="AA17" s="58">
        <v>22</v>
      </c>
      <c r="AB17" s="90">
        <v>0.07</v>
      </c>
      <c r="AC17" s="39">
        <v>1</v>
      </c>
      <c r="AD17" s="71">
        <v>5</v>
      </c>
      <c r="AE17" s="359">
        <f t="shared" si="3"/>
        <v>0.0736842105263158</v>
      </c>
      <c r="AF17" s="360"/>
      <c r="AG17" s="361">
        <f t="shared" si="4"/>
        <v>1.54</v>
      </c>
      <c r="AH17" s="361"/>
      <c r="AI17" s="92">
        <f t="shared" si="5"/>
        <v>1.6210526315789475</v>
      </c>
      <c r="AJ17" s="93"/>
      <c r="AK17" s="290"/>
      <c r="AL17" s="291"/>
      <c r="AM17" s="292"/>
      <c r="AO17" s="107" t="s">
        <v>19</v>
      </c>
      <c r="AP17" s="58">
        <v>51</v>
      </c>
      <c r="AQ17" s="63">
        <v>0.1</v>
      </c>
      <c r="AR17" s="70">
        <v>2.5</v>
      </c>
      <c r="AS17" s="71">
        <v>30</v>
      </c>
      <c r="AT17" s="130">
        <f t="shared" si="6"/>
        <v>0.35714285714285715</v>
      </c>
      <c r="AU17" s="128" t="s">
        <v>58</v>
      </c>
      <c r="AV17" s="129">
        <f t="shared" si="7"/>
        <v>12.75</v>
      </c>
      <c r="AW17" s="128" t="s">
        <v>58</v>
      </c>
      <c r="AX17" s="126">
        <f t="shared" si="8"/>
        <v>18.214285714285715</v>
      </c>
      <c r="AY17" s="128" t="s">
        <v>58</v>
      </c>
      <c r="AZ17" s="421" t="s">
        <v>242</v>
      </c>
      <c r="BA17" s="421"/>
      <c r="BB17" s="422"/>
    </row>
    <row r="18" spans="2:54" ht="19.5" customHeight="1">
      <c r="B18" s="239" t="s">
        <v>39</v>
      </c>
      <c r="C18" s="25">
        <f>C16*C17%</f>
        <v>0.264</v>
      </c>
      <c r="D18" s="26" t="s">
        <v>37</v>
      </c>
      <c r="E18" s="25">
        <f>IF(E16=0,0,E16+E17)</f>
        <v>110</v>
      </c>
      <c r="F18" s="27" t="s">
        <v>39</v>
      </c>
      <c r="G18" s="240">
        <f>IF(G16=0,0,IF(G17=0,0,G16-G17))</f>
        <v>-18</v>
      </c>
      <c r="I18" s="1"/>
      <c r="K18" s="165" t="s">
        <v>209</v>
      </c>
      <c r="L18" s="144">
        <f>SUM(L12:L17)</f>
        <v>421</v>
      </c>
      <c r="M18" s="145"/>
      <c r="N18" s="145"/>
      <c r="O18" s="146"/>
      <c r="P18" s="146"/>
      <c r="Q18" s="146"/>
      <c r="R18" s="148">
        <f>SUM(R12:R17)</f>
        <v>21.18</v>
      </c>
      <c r="S18" s="148" t="s">
        <v>58</v>
      </c>
      <c r="T18" s="149">
        <f>SUM(T12:T17)</f>
        <v>21.612244897959183</v>
      </c>
      <c r="U18" s="149" t="s">
        <v>58</v>
      </c>
      <c r="V18" s="147"/>
      <c r="W18" s="147"/>
      <c r="X18" s="166"/>
      <c r="Y18" s="1"/>
      <c r="Z18" s="167" t="s">
        <v>209</v>
      </c>
      <c r="AA18" s="120">
        <f>SUM(AA12:AA17)</f>
        <v>438</v>
      </c>
      <c r="AB18" s="121"/>
      <c r="AC18" s="121"/>
      <c r="AD18" s="118"/>
      <c r="AE18" s="118"/>
      <c r="AF18" s="118"/>
      <c r="AG18" s="325">
        <f>SUM(AG12:AG17)</f>
        <v>30.14</v>
      </c>
      <c r="AH18" s="325"/>
      <c r="AI18" s="326">
        <f>SUM(AI12:AI17)</f>
        <v>31.72631578947368</v>
      </c>
      <c r="AJ18" s="327"/>
      <c r="AK18" s="290"/>
      <c r="AL18" s="291"/>
      <c r="AM18" s="292"/>
      <c r="AO18" s="107" t="s">
        <v>208</v>
      </c>
      <c r="AP18" s="58">
        <v>30</v>
      </c>
      <c r="AQ18" s="61">
        <v>0.07</v>
      </c>
      <c r="AR18" s="70">
        <v>2</v>
      </c>
      <c r="AS18" s="71">
        <v>30</v>
      </c>
      <c r="AT18" s="130">
        <f t="shared" si="6"/>
        <v>0.2</v>
      </c>
      <c r="AU18" s="128" t="s">
        <v>58</v>
      </c>
      <c r="AV18" s="129">
        <f t="shared" si="7"/>
        <v>4.2</v>
      </c>
      <c r="AW18" s="128" t="s">
        <v>58</v>
      </c>
      <c r="AX18" s="126">
        <f t="shared" si="8"/>
        <v>6</v>
      </c>
      <c r="AY18" s="128" t="s">
        <v>58</v>
      </c>
      <c r="AZ18" s="421"/>
      <c r="BA18" s="421"/>
      <c r="BB18" s="422"/>
    </row>
    <row r="19" spans="2:54" ht="19.5" customHeight="1">
      <c r="B19" s="241" t="s">
        <v>37</v>
      </c>
      <c r="C19" s="28">
        <f>((C16*C17)/100)+C16</f>
        <v>0.704</v>
      </c>
      <c r="D19" s="29" t="s">
        <v>38</v>
      </c>
      <c r="E19" s="30">
        <f>IF(E16=0,0,IF(ISBLANK(E16),0,(E17/E16)*100))</f>
        <v>10</v>
      </c>
      <c r="F19" s="29" t="s">
        <v>38</v>
      </c>
      <c r="G19" s="242">
        <f>IF(G17=0,0,IF(ISBLANK(G17),0,(G18/G17)*100))</f>
        <v>-13.533834586466165</v>
      </c>
      <c r="I19" s="1"/>
      <c r="K19" s="285" t="s">
        <v>247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7"/>
      <c r="Y19" s="1"/>
      <c r="Z19" s="285" t="s">
        <v>248</v>
      </c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7"/>
      <c r="AO19" s="297" t="s">
        <v>243</v>
      </c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9"/>
    </row>
    <row r="20" spans="2:54" ht="19.5" customHeight="1">
      <c r="B20" s="235" t="s">
        <v>36</v>
      </c>
      <c r="C20" s="19">
        <v>5.897</v>
      </c>
      <c r="D20" s="21" t="s">
        <v>37</v>
      </c>
      <c r="E20" s="22">
        <v>9.64</v>
      </c>
      <c r="F20" s="21" t="s">
        <v>37</v>
      </c>
      <c r="G20" s="236">
        <v>100</v>
      </c>
      <c r="I20" s="1"/>
      <c r="K20" s="288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89"/>
      <c r="Y20" s="1"/>
      <c r="Z20" s="288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89"/>
      <c r="AO20" s="305" t="s">
        <v>209</v>
      </c>
      <c r="AP20" s="307">
        <f>SUM(AP13:AP18)</f>
        <v>481</v>
      </c>
      <c r="AQ20" s="123"/>
      <c r="AR20" s="123"/>
      <c r="AS20" s="123"/>
      <c r="AT20" s="124"/>
      <c r="AU20" s="119"/>
      <c r="AV20" s="300">
        <f>SUM(AV13:AV18)</f>
        <v>100.75</v>
      </c>
      <c r="AW20" s="302" t="s">
        <v>58</v>
      </c>
      <c r="AX20" s="300">
        <f>SUM(AX13:AX18)</f>
        <v>143.92857142857144</v>
      </c>
      <c r="AY20" s="302" t="s">
        <v>58</v>
      </c>
      <c r="AZ20" s="122"/>
      <c r="BA20" s="122"/>
      <c r="BB20" s="159"/>
    </row>
    <row r="21" spans="2:54" ht="19.5" customHeight="1">
      <c r="B21" s="243" t="s">
        <v>37</v>
      </c>
      <c r="C21" s="22">
        <v>9.64</v>
      </c>
      <c r="D21" s="24" t="s">
        <v>38</v>
      </c>
      <c r="E21" s="31">
        <v>63.5</v>
      </c>
      <c r="F21" s="24" t="s">
        <v>39</v>
      </c>
      <c r="G21" s="236">
        <v>50</v>
      </c>
      <c r="I21" s="1"/>
      <c r="K21" s="383" t="s">
        <v>239</v>
      </c>
      <c r="L21" s="385" t="s">
        <v>56</v>
      </c>
      <c r="M21" s="386" t="s">
        <v>59</v>
      </c>
      <c r="N21" s="387" t="s">
        <v>215</v>
      </c>
      <c r="O21" s="388" t="s">
        <v>63</v>
      </c>
      <c r="P21" s="320" t="s">
        <v>210</v>
      </c>
      <c r="Q21" s="334" t="s">
        <v>64</v>
      </c>
      <c r="R21" s="335"/>
      <c r="S21" s="335"/>
      <c r="T21" s="328" t="s">
        <v>216</v>
      </c>
      <c r="U21" s="331" t="s">
        <v>217</v>
      </c>
      <c r="V21" s="334" t="s">
        <v>218</v>
      </c>
      <c r="W21" s="335"/>
      <c r="X21" s="336"/>
      <c r="Y21" s="1"/>
      <c r="Z21" s="349" t="s">
        <v>239</v>
      </c>
      <c r="AA21" s="351" t="s">
        <v>56</v>
      </c>
      <c r="AB21" s="353" t="s">
        <v>59</v>
      </c>
      <c r="AC21" s="355" t="s">
        <v>215</v>
      </c>
      <c r="AD21" s="357" t="s">
        <v>63</v>
      </c>
      <c r="AE21" s="321" t="s">
        <v>210</v>
      </c>
      <c r="AF21" s="337" t="s">
        <v>64</v>
      </c>
      <c r="AG21" s="338"/>
      <c r="AH21" s="338"/>
      <c r="AI21" s="329" t="s">
        <v>221</v>
      </c>
      <c r="AJ21" s="332" t="s">
        <v>217</v>
      </c>
      <c r="AK21" s="337" t="s">
        <v>222</v>
      </c>
      <c r="AL21" s="338"/>
      <c r="AM21" s="339"/>
      <c r="AO21" s="306"/>
      <c r="AP21" s="308"/>
      <c r="AQ21" s="132"/>
      <c r="AR21" s="132"/>
      <c r="AS21" s="132"/>
      <c r="AT21" s="133"/>
      <c r="AU21" s="134"/>
      <c r="AV21" s="301"/>
      <c r="AW21" s="303"/>
      <c r="AX21" s="301"/>
      <c r="AY21" s="303"/>
      <c r="AZ21" s="135"/>
      <c r="BA21" s="135"/>
      <c r="BB21" s="160"/>
    </row>
    <row r="22" spans="2:54" ht="19.5" customHeight="1">
      <c r="B22" s="239" t="s">
        <v>39</v>
      </c>
      <c r="C22" s="25">
        <f>IF(C20=0,0,IF(C21=0,0,C21-C20))</f>
        <v>3.7430000000000003</v>
      </c>
      <c r="D22" s="27" t="s">
        <v>39</v>
      </c>
      <c r="E22" s="25">
        <f>E20-E23</f>
        <v>3.743975535168196</v>
      </c>
      <c r="F22" s="26" t="s">
        <v>36</v>
      </c>
      <c r="G22" s="240">
        <f>IF(G20=0,0,IF(ISBLANK(G20),0,G20-G21))</f>
        <v>50</v>
      </c>
      <c r="I22" s="1"/>
      <c r="K22" s="349"/>
      <c r="L22" s="351"/>
      <c r="M22" s="353"/>
      <c r="N22" s="355"/>
      <c r="O22" s="357"/>
      <c r="P22" s="321"/>
      <c r="Q22" s="337"/>
      <c r="R22" s="338"/>
      <c r="S22" s="338"/>
      <c r="T22" s="329"/>
      <c r="U22" s="332"/>
      <c r="V22" s="337"/>
      <c r="W22" s="338"/>
      <c r="X22" s="339"/>
      <c r="Y22" s="1"/>
      <c r="Z22" s="349"/>
      <c r="AA22" s="351"/>
      <c r="AB22" s="353"/>
      <c r="AC22" s="355"/>
      <c r="AD22" s="357"/>
      <c r="AE22" s="321"/>
      <c r="AF22" s="337"/>
      <c r="AG22" s="338"/>
      <c r="AH22" s="338"/>
      <c r="AI22" s="329"/>
      <c r="AJ22" s="332"/>
      <c r="AK22" s="337"/>
      <c r="AL22" s="338"/>
      <c r="AM22" s="339"/>
      <c r="AO22" s="285" t="s">
        <v>245</v>
      </c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7"/>
    </row>
    <row r="23" spans="2:54" ht="19.5" customHeight="1">
      <c r="B23" s="244" t="s">
        <v>38</v>
      </c>
      <c r="C23" s="30">
        <f>IF(C20=0,0,IF(ISBLANK(C20),0,(C22/C20)*100))</f>
        <v>63.47295234865186</v>
      </c>
      <c r="D23" s="32" t="s">
        <v>36</v>
      </c>
      <c r="E23" s="28">
        <f>(E20/(100+E21)*100)</f>
        <v>5.896024464831805</v>
      </c>
      <c r="F23" s="29" t="s">
        <v>38</v>
      </c>
      <c r="G23" s="242">
        <f>IF(G22=0,0,IF(ISBLANK(G21),0,(G21/G22)*100))</f>
        <v>100</v>
      </c>
      <c r="I23" s="1"/>
      <c r="K23" s="349"/>
      <c r="L23" s="351"/>
      <c r="M23" s="353"/>
      <c r="N23" s="355"/>
      <c r="O23" s="357"/>
      <c r="P23" s="321"/>
      <c r="Q23" s="337"/>
      <c r="R23" s="338"/>
      <c r="S23" s="338"/>
      <c r="T23" s="329"/>
      <c r="U23" s="332"/>
      <c r="V23" s="337"/>
      <c r="W23" s="338"/>
      <c r="X23" s="339"/>
      <c r="Y23" s="1"/>
      <c r="Z23" s="349"/>
      <c r="AA23" s="351"/>
      <c r="AB23" s="353"/>
      <c r="AC23" s="355"/>
      <c r="AD23" s="357"/>
      <c r="AE23" s="321"/>
      <c r="AF23" s="337"/>
      <c r="AG23" s="338"/>
      <c r="AH23" s="338"/>
      <c r="AI23" s="329"/>
      <c r="AJ23" s="332"/>
      <c r="AK23" s="337"/>
      <c r="AL23" s="338"/>
      <c r="AM23" s="339"/>
      <c r="AO23" s="288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89"/>
    </row>
    <row r="24" spans="2:54" ht="13.5" customHeight="1" thickBot="1">
      <c r="B24" s="447" t="s">
        <v>264</v>
      </c>
      <c r="C24" s="448"/>
      <c r="D24" s="448"/>
      <c r="E24" s="448"/>
      <c r="F24" s="448"/>
      <c r="G24" s="449"/>
      <c r="I24" s="1"/>
      <c r="K24" s="349"/>
      <c r="L24" s="351"/>
      <c r="M24" s="353"/>
      <c r="N24" s="355"/>
      <c r="O24" s="357"/>
      <c r="P24" s="321"/>
      <c r="Q24" s="337"/>
      <c r="R24" s="338"/>
      <c r="S24" s="338"/>
      <c r="T24" s="329"/>
      <c r="U24" s="332"/>
      <c r="V24" s="337"/>
      <c r="W24" s="338"/>
      <c r="X24" s="339"/>
      <c r="Y24" s="1"/>
      <c r="Z24" s="384"/>
      <c r="AA24" s="352"/>
      <c r="AB24" s="354"/>
      <c r="AC24" s="356"/>
      <c r="AD24" s="358"/>
      <c r="AE24" s="322"/>
      <c r="AF24" s="340"/>
      <c r="AG24" s="341"/>
      <c r="AH24" s="341"/>
      <c r="AI24" s="330"/>
      <c r="AJ24" s="333"/>
      <c r="AK24" s="340"/>
      <c r="AL24" s="341"/>
      <c r="AM24" s="342"/>
      <c r="AO24" s="404" t="s">
        <v>239</v>
      </c>
      <c r="AP24" s="351" t="s">
        <v>56</v>
      </c>
      <c r="AQ24" s="353" t="s">
        <v>59</v>
      </c>
      <c r="AR24" s="355" t="s">
        <v>62</v>
      </c>
      <c r="AS24" s="357" t="s">
        <v>63</v>
      </c>
      <c r="AT24" s="321" t="s">
        <v>210</v>
      </c>
      <c r="AU24" s="337" t="s">
        <v>64</v>
      </c>
      <c r="AV24" s="338"/>
      <c r="AW24" s="338"/>
      <c r="AX24" s="329" t="s">
        <v>65</v>
      </c>
      <c r="AY24" s="406" t="s">
        <v>66</v>
      </c>
      <c r="AZ24" s="337" t="s">
        <v>211</v>
      </c>
      <c r="BA24" s="338"/>
      <c r="BB24" s="339"/>
    </row>
    <row r="25" spans="1:54" ht="15.75">
      <c r="A25" s="17"/>
      <c r="B25" s="17"/>
      <c r="I25" s="1"/>
      <c r="K25" s="384"/>
      <c r="L25" s="352"/>
      <c r="M25" s="354"/>
      <c r="N25" s="356"/>
      <c r="O25" s="358"/>
      <c r="P25" s="322"/>
      <c r="Q25" s="340"/>
      <c r="R25" s="341"/>
      <c r="S25" s="341"/>
      <c r="T25" s="330"/>
      <c r="U25" s="333"/>
      <c r="V25" s="340"/>
      <c r="W25" s="341"/>
      <c r="X25" s="342"/>
      <c r="Y25" s="1"/>
      <c r="Z25" s="107" t="s">
        <v>16</v>
      </c>
      <c r="AA25" s="89">
        <f aca="true" t="shared" si="9" ref="AA25:AA30">AA12</f>
        <v>100</v>
      </c>
      <c r="AB25" s="38" t="s">
        <v>60</v>
      </c>
      <c r="AC25" s="39">
        <v>5</v>
      </c>
      <c r="AD25" s="73">
        <f aca="true" t="shared" si="10" ref="AD25:AD30">IF(AA25=0,0,AC25-(AC25*AD12%))</f>
        <v>4.75</v>
      </c>
      <c r="AE25" s="96">
        <f aca="true" t="shared" si="11" ref="AE25:AE30">AG12</f>
        <v>4</v>
      </c>
      <c r="AF25" s="75">
        <f aca="true" t="shared" si="12" ref="AF25:AF30">IF(AG12=0,0,INT(AG12/AD25))</f>
        <v>0</v>
      </c>
      <c r="AG25" s="41">
        <f aca="true" t="shared" si="13" ref="AG25:AG30">AG12-(AD25*AF25)</f>
        <v>4</v>
      </c>
      <c r="AH25" s="76" t="s">
        <v>57</v>
      </c>
      <c r="AI25" s="77">
        <v>12</v>
      </c>
      <c r="AJ25" s="78">
        <f aca="true" t="shared" si="14" ref="AJ25:AJ30">AA12*AC12</f>
        <v>100</v>
      </c>
      <c r="AK25" s="40">
        <f aca="true" t="shared" si="15" ref="AK25:AK30">IF(AI25=0,0,INT(AC12*AA12/AI25))</f>
        <v>8</v>
      </c>
      <c r="AL25" s="41">
        <f aca="true" t="shared" si="16" ref="AL25:AL30">(AA12*AC12)-(AK25*AI25)</f>
        <v>4</v>
      </c>
      <c r="AM25" s="110" t="str">
        <f aca="true" t="shared" si="17" ref="AM25:AM31">IF(AL25=0,0,"Louches/Mx")</f>
        <v>Louches/Mx</v>
      </c>
      <c r="AO25" s="404"/>
      <c r="AP25" s="351"/>
      <c r="AQ25" s="353"/>
      <c r="AR25" s="355"/>
      <c r="AS25" s="357"/>
      <c r="AT25" s="321"/>
      <c r="AU25" s="337"/>
      <c r="AV25" s="338"/>
      <c r="AW25" s="338"/>
      <c r="AX25" s="329"/>
      <c r="AY25" s="332"/>
      <c r="AZ25" s="337"/>
      <c r="BA25" s="338"/>
      <c r="BB25" s="339"/>
    </row>
    <row r="26" spans="9:54" ht="15.75" thickBot="1">
      <c r="I26" s="1"/>
      <c r="K26" s="107" t="s">
        <v>16</v>
      </c>
      <c r="L26" s="89">
        <f aca="true" t="shared" si="18" ref="L26:L31">L12</f>
        <v>100</v>
      </c>
      <c r="M26" s="38" t="s">
        <v>60</v>
      </c>
      <c r="N26" s="39">
        <v>2.5</v>
      </c>
      <c r="O26" s="73">
        <f aca="true" t="shared" si="19" ref="O26:O31">IF(L26=0,0,N26-(N26*N12%))</f>
        <v>2.45</v>
      </c>
      <c r="P26" s="94">
        <f aca="true" t="shared" si="20" ref="P26:P31">R12</f>
        <v>3</v>
      </c>
      <c r="Q26" s="75">
        <f aca="true" t="shared" si="21" ref="Q26:Q31">IF(R12=0,0,INT(R12/O26))</f>
        <v>1</v>
      </c>
      <c r="R26" s="41">
        <f aca="true" t="shared" si="22" ref="R26:R31">R12-(O26*Q26)</f>
        <v>0.5499999999999998</v>
      </c>
      <c r="S26" s="76" t="str">
        <f aca="true" t="shared" si="23" ref="S26:S32">IF(R26=0,0,"Kg")</f>
        <v>Kg</v>
      </c>
      <c r="T26" s="77">
        <v>12</v>
      </c>
      <c r="U26" s="95">
        <f aca="true" t="shared" si="24" ref="U26:U31">L12/Q12</f>
        <v>20</v>
      </c>
      <c r="V26" s="75">
        <f aca="true" t="shared" si="25" ref="V26:V31">IF(L12=0,0,INT(U26/T26))</f>
        <v>1</v>
      </c>
      <c r="W26" s="41">
        <f aca="true" t="shared" si="26" ref="W26:W31">(L12/Q12)-(V26*T26)</f>
        <v>8</v>
      </c>
      <c r="X26" s="42" t="str">
        <f aca="true" t="shared" si="27" ref="X26:X32">IF(W26=0,0,"Louches")</f>
        <v>Louches</v>
      </c>
      <c r="Y26" s="1"/>
      <c r="Z26" s="107" t="s">
        <v>17</v>
      </c>
      <c r="AA26" s="89">
        <f t="shared" si="9"/>
        <v>100</v>
      </c>
      <c r="AB26" s="38" t="s">
        <v>60</v>
      </c>
      <c r="AC26" s="39">
        <v>1.5</v>
      </c>
      <c r="AD26" s="73">
        <f t="shared" si="10"/>
        <v>1.425</v>
      </c>
      <c r="AE26" s="96">
        <f t="shared" si="11"/>
        <v>4</v>
      </c>
      <c r="AF26" s="75">
        <f t="shared" si="12"/>
        <v>2</v>
      </c>
      <c r="AG26" s="41">
        <f t="shared" si="13"/>
        <v>1.15</v>
      </c>
      <c r="AH26" s="76" t="s">
        <v>57</v>
      </c>
      <c r="AI26" s="77">
        <v>20</v>
      </c>
      <c r="AJ26" s="78">
        <f t="shared" si="14"/>
        <v>100</v>
      </c>
      <c r="AK26" s="40">
        <f t="shared" si="15"/>
        <v>5</v>
      </c>
      <c r="AL26" s="41">
        <f t="shared" si="16"/>
        <v>0</v>
      </c>
      <c r="AM26" s="110">
        <f t="shared" si="17"/>
        <v>0</v>
      </c>
      <c r="AO26" s="404"/>
      <c r="AP26" s="351"/>
      <c r="AQ26" s="353"/>
      <c r="AR26" s="355"/>
      <c r="AS26" s="357"/>
      <c r="AT26" s="321"/>
      <c r="AU26" s="337"/>
      <c r="AV26" s="338"/>
      <c r="AW26" s="338"/>
      <c r="AX26" s="329"/>
      <c r="AY26" s="332"/>
      <c r="AZ26" s="337"/>
      <c r="BA26" s="338"/>
      <c r="BB26" s="339"/>
    </row>
    <row r="27" spans="2:54" ht="31.5">
      <c r="B27" s="227" t="s">
        <v>40</v>
      </c>
      <c r="C27" s="228"/>
      <c r="D27" s="228"/>
      <c r="E27" s="229"/>
      <c r="I27" s="1"/>
      <c r="K27" s="107" t="s">
        <v>17</v>
      </c>
      <c r="L27" s="89">
        <f t="shared" si="18"/>
        <v>100</v>
      </c>
      <c r="M27" s="38" t="s">
        <v>60</v>
      </c>
      <c r="N27" s="39">
        <v>2.5</v>
      </c>
      <c r="O27" s="73">
        <f t="shared" si="19"/>
        <v>2.45</v>
      </c>
      <c r="P27" s="94">
        <f t="shared" si="20"/>
        <v>4</v>
      </c>
      <c r="Q27" s="75">
        <f t="shared" si="21"/>
        <v>1</v>
      </c>
      <c r="R27" s="41">
        <f t="shared" si="22"/>
        <v>1.5499999999999998</v>
      </c>
      <c r="S27" s="76" t="str">
        <f t="shared" si="23"/>
        <v>Kg</v>
      </c>
      <c r="T27" s="77">
        <v>20</v>
      </c>
      <c r="U27" s="95">
        <f t="shared" si="24"/>
        <v>26.666666666666668</v>
      </c>
      <c r="V27" s="75">
        <f t="shared" si="25"/>
        <v>1</v>
      </c>
      <c r="W27" s="41">
        <f t="shared" si="26"/>
        <v>6.666666666666668</v>
      </c>
      <c r="X27" s="42" t="str">
        <f t="shared" si="27"/>
        <v>Louches</v>
      </c>
      <c r="Y27" s="1"/>
      <c r="Z27" s="157" t="s">
        <v>18</v>
      </c>
      <c r="AA27" s="89">
        <f t="shared" si="9"/>
        <v>100</v>
      </c>
      <c r="AB27" s="38" t="s">
        <v>60</v>
      </c>
      <c r="AC27" s="39">
        <v>1.5</v>
      </c>
      <c r="AD27" s="73">
        <f t="shared" si="10"/>
        <v>1.425</v>
      </c>
      <c r="AE27" s="96">
        <f t="shared" si="11"/>
        <v>10</v>
      </c>
      <c r="AF27" s="75">
        <f t="shared" si="12"/>
        <v>7</v>
      </c>
      <c r="AG27" s="41">
        <f t="shared" si="13"/>
        <v>0.025000000000000355</v>
      </c>
      <c r="AH27" s="76" t="s">
        <v>57</v>
      </c>
      <c r="AI27" s="77">
        <v>20</v>
      </c>
      <c r="AJ27" s="78">
        <f t="shared" si="14"/>
        <v>100</v>
      </c>
      <c r="AK27" s="40">
        <f t="shared" si="15"/>
        <v>5</v>
      </c>
      <c r="AL27" s="41">
        <f t="shared" si="16"/>
        <v>0</v>
      </c>
      <c r="AM27" s="110">
        <f t="shared" si="17"/>
        <v>0</v>
      </c>
      <c r="AO27" s="404"/>
      <c r="AP27" s="351"/>
      <c r="AQ27" s="353"/>
      <c r="AR27" s="355"/>
      <c r="AS27" s="357"/>
      <c r="AT27" s="321"/>
      <c r="AU27" s="337"/>
      <c r="AV27" s="338"/>
      <c r="AW27" s="338"/>
      <c r="AX27" s="329"/>
      <c r="AY27" s="332"/>
      <c r="AZ27" s="337"/>
      <c r="BA27" s="338"/>
      <c r="BB27" s="339"/>
    </row>
    <row r="28" spans="2:54" ht="15" customHeight="1">
      <c r="B28" s="475" t="s">
        <v>41</v>
      </c>
      <c r="C28" s="476"/>
      <c r="D28" s="443" t="s">
        <v>42</v>
      </c>
      <c r="E28" s="445">
        <f>(B30*B33)+(C30*C33)+(D30*D33)+(E30*E33)</f>
        <v>228.85000000000002</v>
      </c>
      <c r="I28" s="1"/>
      <c r="K28" s="157" t="s">
        <v>18</v>
      </c>
      <c r="L28" s="89">
        <f t="shared" si="18"/>
        <v>100</v>
      </c>
      <c r="M28" s="38" t="s">
        <v>60</v>
      </c>
      <c r="N28" s="39">
        <v>2.5</v>
      </c>
      <c r="O28" s="73">
        <f t="shared" si="19"/>
        <v>2.45</v>
      </c>
      <c r="P28" s="94">
        <f t="shared" si="20"/>
        <v>6</v>
      </c>
      <c r="Q28" s="75">
        <f t="shared" si="21"/>
        <v>2</v>
      </c>
      <c r="R28" s="41">
        <f t="shared" si="22"/>
        <v>1.0999999999999996</v>
      </c>
      <c r="S28" s="76" t="str">
        <f t="shared" si="23"/>
        <v>Kg</v>
      </c>
      <c r="T28" s="77">
        <v>13</v>
      </c>
      <c r="U28" s="95">
        <f t="shared" si="24"/>
        <v>40</v>
      </c>
      <c r="V28" s="75">
        <f t="shared" si="25"/>
        <v>3</v>
      </c>
      <c r="W28" s="41">
        <f t="shared" si="26"/>
        <v>1</v>
      </c>
      <c r="X28" s="42" t="str">
        <f t="shared" si="27"/>
        <v>Louches</v>
      </c>
      <c r="Y28" s="1"/>
      <c r="Z28" s="107" t="s">
        <v>21</v>
      </c>
      <c r="AA28" s="89">
        <f t="shared" si="9"/>
        <v>100</v>
      </c>
      <c r="AB28" s="38" t="s">
        <v>60</v>
      </c>
      <c r="AC28" s="39">
        <v>1.5</v>
      </c>
      <c r="AD28" s="73">
        <f t="shared" si="10"/>
        <v>1.425</v>
      </c>
      <c r="AE28" s="96">
        <f t="shared" si="11"/>
        <v>9</v>
      </c>
      <c r="AF28" s="75">
        <f t="shared" si="12"/>
        <v>6</v>
      </c>
      <c r="AG28" s="41">
        <f t="shared" si="13"/>
        <v>0.4499999999999993</v>
      </c>
      <c r="AH28" s="76" t="s">
        <v>57</v>
      </c>
      <c r="AI28" s="77">
        <v>20</v>
      </c>
      <c r="AJ28" s="78">
        <f t="shared" si="14"/>
        <v>100</v>
      </c>
      <c r="AK28" s="40">
        <f t="shared" si="15"/>
        <v>5</v>
      </c>
      <c r="AL28" s="41">
        <f t="shared" si="16"/>
        <v>0</v>
      </c>
      <c r="AM28" s="110">
        <f t="shared" si="17"/>
        <v>0</v>
      </c>
      <c r="AO28" s="404"/>
      <c r="AP28" s="351"/>
      <c r="AQ28" s="353"/>
      <c r="AR28" s="355"/>
      <c r="AS28" s="357"/>
      <c r="AT28" s="321"/>
      <c r="AU28" s="337"/>
      <c r="AV28" s="338"/>
      <c r="AW28" s="338"/>
      <c r="AX28" s="329"/>
      <c r="AY28" s="332"/>
      <c r="AZ28" s="337"/>
      <c r="BA28" s="338"/>
      <c r="BB28" s="339"/>
    </row>
    <row r="29" spans="2:54" ht="15" customHeight="1">
      <c r="B29" s="477"/>
      <c r="C29" s="478"/>
      <c r="D29" s="444"/>
      <c r="E29" s="446"/>
      <c r="I29" s="1"/>
      <c r="K29" s="107" t="s">
        <v>21</v>
      </c>
      <c r="L29" s="89">
        <f t="shared" si="18"/>
        <v>100</v>
      </c>
      <c r="M29" s="38" t="s">
        <v>60</v>
      </c>
      <c r="N29" s="39">
        <v>2.5</v>
      </c>
      <c r="O29" s="73">
        <f t="shared" si="19"/>
        <v>2.45</v>
      </c>
      <c r="P29" s="94">
        <f t="shared" si="20"/>
        <v>7.000000000000001</v>
      </c>
      <c r="Q29" s="75">
        <f t="shared" si="21"/>
        <v>2</v>
      </c>
      <c r="R29" s="41">
        <f t="shared" si="22"/>
        <v>2.1000000000000005</v>
      </c>
      <c r="S29" s="76" t="str">
        <f t="shared" si="23"/>
        <v>Kg</v>
      </c>
      <c r="T29" s="77">
        <v>20</v>
      </c>
      <c r="U29" s="95">
        <f t="shared" si="24"/>
        <v>46.66666666666667</v>
      </c>
      <c r="V29" s="75">
        <f t="shared" si="25"/>
        <v>2</v>
      </c>
      <c r="W29" s="41">
        <f t="shared" si="26"/>
        <v>6.666666666666671</v>
      </c>
      <c r="X29" s="42" t="str">
        <f t="shared" si="27"/>
        <v>Louches</v>
      </c>
      <c r="Y29" s="1"/>
      <c r="Z29" s="107" t="s">
        <v>19</v>
      </c>
      <c r="AA29" s="89">
        <f t="shared" si="9"/>
        <v>16</v>
      </c>
      <c r="AB29" s="38" t="s">
        <v>60</v>
      </c>
      <c r="AC29" s="39">
        <v>1.5</v>
      </c>
      <c r="AD29" s="73">
        <f t="shared" si="10"/>
        <v>1.425</v>
      </c>
      <c r="AE29" s="96">
        <f t="shared" si="11"/>
        <v>1.6</v>
      </c>
      <c r="AF29" s="75">
        <f t="shared" si="12"/>
        <v>1</v>
      </c>
      <c r="AG29" s="41">
        <f t="shared" si="13"/>
        <v>0.17500000000000004</v>
      </c>
      <c r="AH29" s="76" t="s">
        <v>57</v>
      </c>
      <c r="AI29" s="77">
        <v>20</v>
      </c>
      <c r="AJ29" s="78">
        <f t="shared" si="14"/>
        <v>16</v>
      </c>
      <c r="AK29" s="40">
        <f t="shared" si="15"/>
        <v>0</v>
      </c>
      <c r="AL29" s="41">
        <f t="shared" si="16"/>
        <v>16</v>
      </c>
      <c r="AM29" s="110" t="str">
        <f t="shared" si="17"/>
        <v>Louches/Mx</v>
      </c>
      <c r="AO29" s="404"/>
      <c r="AP29" s="351"/>
      <c r="AQ29" s="353"/>
      <c r="AR29" s="355"/>
      <c r="AS29" s="357"/>
      <c r="AT29" s="321"/>
      <c r="AU29" s="337"/>
      <c r="AV29" s="338"/>
      <c r="AW29" s="338"/>
      <c r="AX29" s="329"/>
      <c r="AY29" s="332"/>
      <c r="AZ29" s="337"/>
      <c r="BA29" s="338"/>
      <c r="BB29" s="339"/>
    </row>
    <row r="30" spans="2:54" ht="15">
      <c r="B30" s="479">
        <v>0.065</v>
      </c>
      <c r="C30" s="481">
        <v>0.075</v>
      </c>
      <c r="D30" s="481">
        <v>0.12</v>
      </c>
      <c r="E30" s="483">
        <v>0.15</v>
      </c>
      <c r="I30" s="1"/>
      <c r="K30" s="107" t="s">
        <v>19</v>
      </c>
      <c r="L30" s="89">
        <f t="shared" si="18"/>
        <v>13</v>
      </c>
      <c r="M30" s="38" t="s">
        <v>60</v>
      </c>
      <c r="N30" s="39">
        <v>2.5</v>
      </c>
      <c r="O30" s="73">
        <f t="shared" si="19"/>
        <v>2.45</v>
      </c>
      <c r="P30" s="94">
        <f t="shared" si="20"/>
        <v>0.78</v>
      </c>
      <c r="Q30" s="75">
        <f t="shared" si="21"/>
        <v>0</v>
      </c>
      <c r="R30" s="41">
        <f t="shared" si="22"/>
        <v>0.78</v>
      </c>
      <c r="S30" s="76" t="str">
        <f t="shared" si="23"/>
        <v>Kg</v>
      </c>
      <c r="T30" s="77">
        <v>7.5</v>
      </c>
      <c r="U30" s="95">
        <f t="shared" si="24"/>
        <v>5.2</v>
      </c>
      <c r="V30" s="75">
        <f t="shared" si="25"/>
        <v>0</v>
      </c>
      <c r="W30" s="41">
        <f t="shared" si="26"/>
        <v>5.2</v>
      </c>
      <c r="X30" s="42" t="str">
        <f t="shared" si="27"/>
        <v>Louches</v>
      </c>
      <c r="Y30" s="1"/>
      <c r="Z30" s="107" t="s">
        <v>208</v>
      </c>
      <c r="AA30" s="89">
        <f t="shared" si="9"/>
        <v>22</v>
      </c>
      <c r="AB30" s="43" t="s">
        <v>60</v>
      </c>
      <c r="AC30" s="44">
        <v>1.5</v>
      </c>
      <c r="AD30" s="80">
        <f t="shared" si="10"/>
        <v>1.425</v>
      </c>
      <c r="AE30" s="97">
        <f t="shared" si="11"/>
        <v>1.54</v>
      </c>
      <c r="AF30" s="82">
        <f t="shared" si="12"/>
        <v>1</v>
      </c>
      <c r="AG30" s="45">
        <f t="shared" si="13"/>
        <v>0.11499999999999999</v>
      </c>
      <c r="AH30" s="83" t="s">
        <v>57</v>
      </c>
      <c r="AI30" s="84">
        <v>20</v>
      </c>
      <c r="AJ30" s="85">
        <f t="shared" si="14"/>
        <v>22</v>
      </c>
      <c r="AK30" s="46">
        <f t="shared" si="15"/>
        <v>1</v>
      </c>
      <c r="AL30" s="45">
        <f t="shared" si="16"/>
        <v>2</v>
      </c>
      <c r="AM30" s="168" t="str">
        <f t="shared" si="17"/>
        <v>Louches/Mx</v>
      </c>
      <c r="AO30" s="404"/>
      <c r="AP30" s="351"/>
      <c r="AQ30" s="353"/>
      <c r="AR30" s="355"/>
      <c r="AS30" s="357"/>
      <c r="AT30" s="321"/>
      <c r="AU30" s="337"/>
      <c r="AV30" s="338"/>
      <c r="AW30" s="338"/>
      <c r="AX30" s="329"/>
      <c r="AY30" s="332"/>
      <c r="AZ30" s="337"/>
      <c r="BA30" s="338"/>
      <c r="BB30" s="339"/>
    </row>
    <row r="31" spans="2:54" ht="15">
      <c r="B31" s="480"/>
      <c r="C31" s="482"/>
      <c r="D31" s="482"/>
      <c r="E31" s="484"/>
      <c r="I31" s="1"/>
      <c r="K31" s="107" t="s">
        <v>208</v>
      </c>
      <c r="L31" s="89">
        <f t="shared" si="18"/>
        <v>8</v>
      </c>
      <c r="M31" s="38" t="s">
        <v>60</v>
      </c>
      <c r="N31" s="39">
        <v>2.5</v>
      </c>
      <c r="O31" s="73">
        <f t="shared" si="19"/>
        <v>2.45</v>
      </c>
      <c r="P31" s="94">
        <f t="shared" si="20"/>
        <v>0.4</v>
      </c>
      <c r="Q31" s="75">
        <f t="shared" si="21"/>
        <v>0</v>
      </c>
      <c r="R31" s="41">
        <f t="shared" si="22"/>
        <v>0.4</v>
      </c>
      <c r="S31" s="76" t="str">
        <f t="shared" si="23"/>
        <v>Kg</v>
      </c>
      <c r="T31" s="77">
        <v>10</v>
      </c>
      <c r="U31" s="95">
        <f t="shared" si="24"/>
        <v>2.666666666666667</v>
      </c>
      <c r="V31" s="75">
        <f t="shared" si="25"/>
        <v>0</v>
      </c>
      <c r="W31" s="41">
        <f t="shared" si="26"/>
        <v>2.666666666666667</v>
      </c>
      <c r="X31" s="42" t="str">
        <f t="shared" si="27"/>
        <v>Louches</v>
      </c>
      <c r="Y31" s="1"/>
      <c r="Z31" s="345" t="s">
        <v>209</v>
      </c>
      <c r="AA31" s="346">
        <f>SUM(AA25:AA30)</f>
        <v>438</v>
      </c>
      <c r="AB31" s="118"/>
      <c r="AC31" s="118"/>
      <c r="AD31" s="118"/>
      <c r="AE31" s="316">
        <f>SUM(AE25:AE30)</f>
        <v>30.14</v>
      </c>
      <c r="AF31" s="311">
        <f>SUM(AF25:AF30)</f>
        <v>17</v>
      </c>
      <c r="AG31" s="313">
        <f>SUM(AG25:AG30)</f>
        <v>5.915</v>
      </c>
      <c r="AH31" s="347" t="s">
        <v>57</v>
      </c>
      <c r="AI31" s="118"/>
      <c r="AJ31" s="316">
        <f>SUM(AJ25:AJ30)</f>
        <v>438</v>
      </c>
      <c r="AK31" s="311">
        <f>SUM(AK25:AK30)</f>
        <v>24</v>
      </c>
      <c r="AL31" s="313">
        <f>SUM(AL25:AL30)</f>
        <v>22</v>
      </c>
      <c r="AM31" s="323" t="str">
        <f t="shared" si="17"/>
        <v>Louches/Mx</v>
      </c>
      <c r="AO31" s="404"/>
      <c r="AP31" s="351"/>
      <c r="AQ31" s="353"/>
      <c r="AR31" s="355"/>
      <c r="AS31" s="357"/>
      <c r="AT31" s="321"/>
      <c r="AU31" s="337"/>
      <c r="AV31" s="338"/>
      <c r="AW31" s="338"/>
      <c r="AX31" s="329"/>
      <c r="AY31" s="332"/>
      <c r="AZ31" s="337"/>
      <c r="BA31" s="338"/>
      <c r="BB31" s="339"/>
    </row>
    <row r="32" spans="2:54" ht="12.75">
      <c r="B32" s="230" t="s">
        <v>43</v>
      </c>
      <c r="C32" s="33" t="s">
        <v>44</v>
      </c>
      <c r="D32" s="33" t="s">
        <v>45</v>
      </c>
      <c r="E32" s="231" t="s">
        <v>15</v>
      </c>
      <c r="I32" s="1"/>
      <c r="K32" s="345" t="s">
        <v>209</v>
      </c>
      <c r="L32" s="346">
        <f>SUM(L26:L31)</f>
        <v>421</v>
      </c>
      <c r="M32" s="118"/>
      <c r="N32" s="118"/>
      <c r="O32" s="118"/>
      <c r="P32" s="316">
        <f>SUM(P26:P31)</f>
        <v>21.18</v>
      </c>
      <c r="Q32" s="311">
        <f>SUM(Q26:Q31)</f>
        <v>6</v>
      </c>
      <c r="R32" s="313">
        <f>SUM(R26:R31)</f>
        <v>6.48</v>
      </c>
      <c r="S32" s="318" t="str">
        <f t="shared" si="23"/>
        <v>Kg</v>
      </c>
      <c r="T32" s="118"/>
      <c r="U32" s="316">
        <f>SUM(U26:U31)</f>
        <v>141.2</v>
      </c>
      <c r="V32" s="311">
        <f>SUM(V26:V31)</f>
        <v>7</v>
      </c>
      <c r="W32" s="313">
        <f>SUM(W26:W31)</f>
        <v>30.200000000000006</v>
      </c>
      <c r="X32" s="283" t="str">
        <f t="shared" si="27"/>
        <v>Louches</v>
      </c>
      <c r="Y32" s="1"/>
      <c r="Z32" s="305"/>
      <c r="AA32" s="307"/>
      <c r="AB32" s="119"/>
      <c r="AC32" s="119"/>
      <c r="AD32" s="119"/>
      <c r="AE32" s="317"/>
      <c r="AF32" s="312"/>
      <c r="AG32" s="314"/>
      <c r="AH32" s="348"/>
      <c r="AI32" s="119"/>
      <c r="AJ32" s="317"/>
      <c r="AK32" s="312"/>
      <c r="AL32" s="314"/>
      <c r="AM32" s="324"/>
      <c r="AO32" s="404"/>
      <c r="AP32" s="352"/>
      <c r="AQ32" s="354"/>
      <c r="AR32" s="356"/>
      <c r="AS32" s="358"/>
      <c r="AT32" s="322"/>
      <c r="AU32" s="340"/>
      <c r="AV32" s="341"/>
      <c r="AW32" s="341"/>
      <c r="AX32" s="330"/>
      <c r="AY32" s="333"/>
      <c r="AZ32" s="340"/>
      <c r="BA32" s="341"/>
      <c r="BB32" s="342"/>
    </row>
    <row r="33" spans="2:54" ht="14.25" customHeight="1" thickBot="1">
      <c r="B33" s="485">
        <v>920</v>
      </c>
      <c r="C33" s="487">
        <v>1700</v>
      </c>
      <c r="D33" s="487">
        <v>240</v>
      </c>
      <c r="E33" s="469">
        <v>85</v>
      </c>
      <c r="I33" s="1"/>
      <c r="K33" s="436"/>
      <c r="L33" s="437"/>
      <c r="M33" s="266"/>
      <c r="N33" s="266"/>
      <c r="O33" s="266"/>
      <c r="P33" s="438"/>
      <c r="Q33" s="439"/>
      <c r="R33" s="440"/>
      <c r="S33" s="441"/>
      <c r="T33" s="266"/>
      <c r="U33" s="438"/>
      <c r="V33" s="439"/>
      <c r="W33" s="440"/>
      <c r="X33" s="442"/>
      <c r="Y33" s="1"/>
      <c r="Z33" s="171" t="s">
        <v>223</v>
      </c>
      <c r="AA33" s="114"/>
      <c r="AB33" s="115"/>
      <c r="AC33" s="114"/>
      <c r="AD33" s="113" t="s">
        <v>224</v>
      </c>
      <c r="AE33" s="115"/>
      <c r="AF33" s="116"/>
      <c r="AG33" s="115"/>
      <c r="AH33" s="115"/>
      <c r="AI33" s="115"/>
      <c r="AJ33" s="115"/>
      <c r="AK33" s="114" t="s">
        <v>15</v>
      </c>
      <c r="AL33" s="115"/>
      <c r="AM33" s="172"/>
      <c r="AO33" s="107" t="s">
        <v>16</v>
      </c>
      <c r="AP33" s="69">
        <f aca="true" t="shared" si="28" ref="AP33:AP38">AP13</f>
        <v>100</v>
      </c>
      <c r="AQ33" s="38" t="s">
        <v>60</v>
      </c>
      <c r="AR33" s="39">
        <v>5</v>
      </c>
      <c r="AS33" s="73">
        <f aca="true" t="shared" si="29" ref="AS33:AS38">IF(AP33=0,0,AR33-(AR33*AS13%))</f>
        <v>3.5</v>
      </c>
      <c r="AT33" s="74">
        <f aca="true" t="shared" si="30" ref="AT33:AT38">AV13</f>
        <v>6</v>
      </c>
      <c r="AU33" s="75">
        <f aca="true" t="shared" si="31" ref="AU33:AU38">IF(AV13=0,0,INT(AV13/AS33))</f>
        <v>1</v>
      </c>
      <c r="AV33" s="41">
        <f aca="true" t="shared" si="32" ref="AV33:AV38">AV13-(AS33*AU33)</f>
        <v>2.5</v>
      </c>
      <c r="AW33" s="76" t="str">
        <f aca="true" t="shared" si="33" ref="AW33:AW38">IF(AV33=0,0,"Kg")</f>
        <v>Kg</v>
      </c>
      <c r="AX33" s="77">
        <v>12</v>
      </c>
      <c r="AY33" s="78">
        <f aca="true" t="shared" si="34" ref="AY33:AY38">AP13*AR13</f>
        <v>120</v>
      </c>
      <c r="AZ33" s="75">
        <f aca="true" t="shared" si="35" ref="AZ33:AZ38">IF(AX33=0,0,INT(AR13*AP13/AX33))</f>
        <v>10</v>
      </c>
      <c r="BA33" s="41">
        <f aca="true" t="shared" si="36" ref="BA33:BA38">(AP13*AR13)-(AZ33*AX33)</f>
        <v>0</v>
      </c>
      <c r="BB33" s="42">
        <f aca="true" t="shared" si="37" ref="BB33:BB38">IF(BA33=0,0,"Pièce /Mx")</f>
        <v>0</v>
      </c>
    </row>
    <row r="34" spans="2:54" ht="14.25" customHeight="1">
      <c r="B34" s="486"/>
      <c r="C34" s="488"/>
      <c r="D34" s="488"/>
      <c r="E34" s="470"/>
      <c r="I34" s="1"/>
      <c r="K34" s="171" t="s">
        <v>223</v>
      </c>
      <c r="L34" s="114"/>
      <c r="M34" s="115"/>
      <c r="N34" s="114"/>
      <c r="O34" s="113" t="s">
        <v>224</v>
      </c>
      <c r="P34" s="115"/>
      <c r="Q34" s="116"/>
      <c r="R34" s="115"/>
      <c r="S34" s="115"/>
      <c r="T34" s="115"/>
      <c r="U34" s="115"/>
      <c r="V34" s="114" t="s">
        <v>15</v>
      </c>
      <c r="W34" s="115"/>
      <c r="X34" s="172"/>
      <c r="Y34" s="1"/>
      <c r="Z34" s="171" t="s">
        <v>225</v>
      </c>
      <c r="AA34" s="114"/>
      <c r="AB34" s="115"/>
      <c r="AC34" s="115"/>
      <c r="AD34" s="114" t="s">
        <v>71</v>
      </c>
      <c r="AE34" s="115"/>
      <c r="AF34" s="116"/>
      <c r="AG34" s="115"/>
      <c r="AH34" s="115"/>
      <c r="AI34" s="115"/>
      <c r="AJ34" s="114" t="s">
        <v>72</v>
      </c>
      <c r="AK34" s="115"/>
      <c r="AL34" s="115"/>
      <c r="AM34" s="172"/>
      <c r="AO34" s="107" t="s">
        <v>17</v>
      </c>
      <c r="AP34" s="69">
        <f t="shared" si="28"/>
        <v>100</v>
      </c>
      <c r="AQ34" s="38" t="s">
        <v>60</v>
      </c>
      <c r="AR34" s="39">
        <v>1.5</v>
      </c>
      <c r="AS34" s="73">
        <f t="shared" si="29"/>
        <v>1.05</v>
      </c>
      <c r="AT34" s="74">
        <f t="shared" si="30"/>
        <v>14.000000000000002</v>
      </c>
      <c r="AU34" s="75">
        <f t="shared" si="31"/>
        <v>13</v>
      </c>
      <c r="AV34" s="41">
        <f t="shared" si="32"/>
        <v>0.3500000000000014</v>
      </c>
      <c r="AW34" s="76" t="str">
        <f t="shared" si="33"/>
        <v>Kg</v>
      </c>
      <c r="AX34" s="77">
        <v>20</v>
      </c>
      <c r="AY34" s="78">
        <f t="shared" si="34"/>
        <v>200</v>
      </c>
      <c r="AZ34" s="75">
        <f t="shared" si="35"/>
        <v>10</v>
      </c>
      <c r="BA34" s="41">
        <f t="shared" si="36"/>
        <v>0</v>
      </c>
      <c r="BB34" s="42">
        <f t="shared" si="37"/>
        <v>0</v>
      </c>
    </row>
    <row r="35" spans="2:54" ht="15" customHeight="1">
      <c r="B35" s="450" t="s">
        <v>46</v>
      </c>
      <c r="C35" s="452">
        <f>SUM(B33:E33)</f>
        <v>2945</v>
      </c>
      <c r="D35" s="454" t="s">
        <v>47</v>
      </c>
      <c r="E35" s="456">
        <f>IF(E28=0,0,E28/D30)</f>
        <v>1907.0833333333335</v>
      </c>
      <c r="I35" s="1"/>
      <c r="K35" s="171" t="s">
        <v>225</v>
      </c>
      <c r="L35" s="114"/>
      <c r="M35" s="115"/>
      <c r="N35" s="115"/>
      <c r="O35" s="114" t="s">
        <v>71</v>
      </c>
      <c r="P35" s="115"/>
      <c r="Q35" s="116"/>
      <c r="R35" s="115"/>
      <c r="S35" s="115"/>
      <c r="T35" s="115"/>
      <c r="U35" s="114" t="s">
        <v>72</v>
      </c>
      <c r="V35" s="115"/>
      <c r="W35" s="115"/>
      <c r="X35" s="172"/>
      <c r="Y35" s="1"/>
      <c r="Z35" s="343" t="s">
        <v>241</v>
      </c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344"/>
      <c r="AO35" s="157" t="s">
        <v>18</v>
      </c>
      <c r="AP35" s="69">
        <f t="shared" si="28"/>
        <v>100</v>
      </c>
      <c r="AQ35" s="38" t="s">
        <v>60</v>
      </c>
      <c r="AR35" s="39">
        <v>1.5</v>
      </c>
      <c r="AS35" s="73">
        <f t="shared" si="29"/>
        <v>1.05</v>
      </c>
      <c r="AT35" s="74">
        <f t="shared" si="30"/>
        <v>27.500000000000004</v>
      </c>
      <c r="AU35" s="75">
        <f t="shared" si="31"/>
        <v>26</v>
      </c>
      <c r="AV35" s="41">
        <f t="shared" si="32"/>
        <v>0.20000000000000284</v>
      </c>
      <c r="AW35" s="76" t="str">
        <f t="shared" si="33"/>
        <v>Kg</v>
      </c>
      <c r="AX35" s="77">
        <v>20</v>
      </c>
      <c r="AY35" s="78">
        <f t="shared" si="34"/>
        <v>250</v>
      </c>
      <c r="AZ35" s="75">
        <f t="shared" si="35"/>
        <v>12</v>
      </c>
      <c r="BA35" s="41">
        <f t="shared" si="36"/>
        <v>10</v>
      </c>
      <c r="BB35" s="42" t="str">
        <f t="shared" si="37"/>
        <v>Pièce /Mx</v>
      </c>
    </row>
    <row r="36" spans="2:54" ht="15" customHeight="1" thickBot="1">
      <c r="B36" s="451"/>
      <c r="C36" s="453"/>
      <c r="D36" s="455"/>
      <c r="E36" s="457"/>
      <c r="I36" s="1"/>
      <c r="K36" s="343" t="s">
        <v>241</v>
      </c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344"/>
      <c r="Y36" s="1"/>
      <c r="Z36" s="101" t="str">
        <f>SUBSTITUTE(ADDRESS(1,COLUMN(),4),"1","")</f>
        <v>Z</v>
      </c>
      <c r="AA36" s="102" t="str">
        <f aca="true" t="shared" si="38" ref="AA36:AG36">SUBSTITUTE(ADDRESS(1,COLUMN(),4),"1","")</f>
        <v>AA</v>
      </c>
      <c r="AB36" s="102" t="str">
        <f t="shared" si="38"/>
        <v>AB</v>
      </c>
      <c r="AC36" s="102" t="str">
        <f t="shared" si="38"/>
        <v>AC</v>
      </c>
      <c r="AD36" s="102" t="str">
        <f t="shared" si="38"/>
        <v>AD</v>
      </c>
      <c r="AE36" s="102" t="str">
        <f t="shared" si="38"/>
        <v>AE</v>
      </c>
      <c r="AF36" s="102" t="str">
        <f t="shared" si="38"/>
        <v>AF</v>
      </c>
      <c r="AG36" s="102" t="str">
        <f t="shared" si="38"/>
        <v>AG</v>
      </c>
      <c r="AH36" s="102" t="str">
        <f aca="true" t="shared" si="39" ref="AH36:AM36">SUBSTITUTE(ADDRESS(1,COLUMN(),4),"1","")</f>
        <v>AH</v>
      </c>
      <c r="AI36" s="103" t="str">
        <f t="shared" si="39"/>
        <v>AI</v>
      </c>
      <c r="AJ36" s="103" t="str">
        <f t="shared" si="39"/>
        <v>AJ</v>
      </c>
      <c r="AK36" s="102" t="str">
        <f t="shared" si="39"/>
        <v>AK</v>
      </c>
      <c r="AL36" s="102" t="str">
        <f t="shared" si="39"/>
        <v>AL</v>
      </c>
      <c r="AM36" s="104" t="str">
        <f t="shared" si="39"/>
        <v>AM</v>
      </c>
      <c r="AO36" s="107" t="s">
        <v>21</v>
      </c>
      <c r="AP36" s="69">
        <f t="shared" si="28"/>
        <v>100</v>
      </c>
      <c r="AQ36" s="38" t="s">
        <v>60</v>
      </c>
      <c r="AR36" s="39">
        <v>1.5</v>
      </c>
      <c r="AS36" s="73">
        <f t="shared" si="29"/>
        <v>1.05</v>
      </c>
      <c r="AT36" s="74">
        <f t="shared" si="30"/>
        <v>36.3</v>
      </c>
      <c r="AU36" s="75">
        <f t="shared" si="31"/>
        <v>34</v>
      </c>
      <c r="AV36" s="41">
        <f t="shared" si="32"/>
        <v>0.5999999999999943</v>
      </c>
      <c r="AW36" s="76" t="str">
        <f t="shared" si="33"/>
        <v>Kg</v>
      </c>
      <c r="AX36" s="77">
        <v>20</v>
      </c>
      <c r="AY36" s="78">
        <f t="shared" si="34"/>
        <v>300</v>
      </c>
      <c r="AZ36" s="75">
        <f t="shared" si="35"/>
        <v>15</v>
      </c>
      <c r="BA36" s="41">
        <f t="shared" si="36"/>
        <v>0</v>
      </c>
      <c r="BB36" s="42">
        <f t="shared" si="37"/>
        <v>0</v>
      </c>
    </row>
    <row r="37" spans="2:54" ht="16.5" thickBot="1">
      <c r="B37" s="447" t="s">
        <v>264</v>
      </c>
      <c r="C37" s="448"/>
      <c r="D37" s="448"/>
      <c r="E37" s="449"/>
      <c r="I37" s="1"/>
      <c r="K37" s="101" t="str">
        <f>SUBSTITUTE(ADDRESS(1,COLUMN(),4),"1","")</f>
        <v>K</v>
      </c>
      <c r="L37" s="102" t="str">
        <f aca="true" t="shared" si="40" ref="L37:R37">SUBSTITUTE(ADDRESS(1,COLUMN(),4),"1","")</f>
        <v>L</v>
      </c>
      <c r="M37" s="102" t="str">
        <f t="shared" si="40"/>
        <v>M</v>
      </c>
      <c r="N37" s="102" t="str">
        <f t="shared" si="40"/>
        <v>N</v>
      </c>
      <c r="O37" s="102" t="str">
        <f t="shared" si="40"/>
        <v>O</v>
      </c>
      <c r="P37" s="102" t="str">
        <f t="shared" si="40"/>
        <v>P</v>
      </c>
      <c r="Q37" s="102" t="str">
        <f t="shared" si="40"/>
        <v>Q</v>
      </c>
      <c r="R37" s="102" t="str">
        <f t="shared" si="40"/>
        <v>R</v>
      </c>
      <c r="S37" s="102" t="str">
        <f aca="true" t="shared" si="41" ref="S37:X37">SUBSTITUTE(ADDRESS(1,COLUMN(),4),"1","")</f>
        <v>S</v>
      </c>
      <c r="T37" s="103" t="str">
        <f t="shared" si="41"/>
        <v>T</v>
      </c>
      <c r="U37" s="103" t="str">
        <f t="shared" si="41"/>
        <v>U</v>
      </c>
      <c r="V37" s="102" t="str">
        <f t="shared" si="41"/>
        <v>V</v>
      </c>
      <c r="W37" s="102" t="str">
        <f t="shared" si="41"/>
        <v>W</v>
      </c>
      <c r="X37" s="104" t="str">
        <f t="shared" si="41"/>
        <v>X</v>
      </c>
      <c r="Y37" s="1"/>
      <c r="Z37" s="389" t="s">
        <v>255</v>
      </c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176"/>
      <c r="AO37" s="107" t="s">
        <v>19</v>
      </c>
      <c r="AP37" s="72">
        <f t="shared" si="28"/>
        <v>51</v>
      </c>
      <c r="AQ37" s="38" t="s">
        <v>60</v>
      </c>
      <c r="AR37" s="39">
        <v>1.5</v>
      </c>
      <c r="AS37" s="73">
        <f t="shared" si="29"/>
        <v>1.05</v>
      </c>
      <c r="AT37" s="74">
        <f t="shared" si="30"/>
        <v>12.75</v>
      </c>
      <c r="AU37" s="75">
        <f t="shared" si="31"/>
        <v>12</v>
      </c>
      <c r="AV37" s="41">
        <f t="shared" si="32"/>
        <v>0.14999999999999858</v>
      </c>
      <c r="AW37" s="76" t="str">
        <f t="shared" si="33"/>
        <v>Kg</v>
      </c>
      <c r="AX37" s="77">
        <v>20</v>
      </c>
      <c r="AY37" s="78">
        <f t="shared" si="34"/>
        <v>127.5</v>
      </c>
      <c r="AZ37" s="75">
        <f t="shared" si="35"/>
        <v>6</v>
      </c>
      <c r="BA37" s="41">
        <f t="shared" si="36"/>
        <v>7.5</v>
      </c>
      <c r="BB37" s="42" t="str">
        <f t="shared" si="37"/>
        <v>Pièce /Mx</v>
      </c>
    </row>
    <row r="38" spans="11:54" ht="16.5" thickBot="1">
      <c r="K38" s="389" t="s">
        <v>255</v>
      </c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176"/>
      <c r="Y38" s="269"/>
      <c r="Z38" s="178" t="s">
        <v>249</v>
      </c>
      <c r="AA38" s="174" t="str">
        <f ca="1">CELL("nomfichier")</f>
        <v>D:\Données\1.UPRT\0-UPRT.fait\uprt-php\www\mesimages\fichiers-uprt\re-recettes\re-hors-oeuvres-maj-02-2015\[re-fiche-conditionnement.xls]complément</v>
      </c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O38" s="161" t="s">
        <v>208</v>
      </c>
      <c r="AP38" s="79">
        <f t="shared" si="28"/>
        <v>30</v>
      </c>
      <c r="AQ38" s="43" t="s">
        <v>60</v>
      </c>
      <c r="AR38" s="44">
        <v>1.5</v>
      </c>
      <c r="AS38" s="80">
        <f t="shared" si="29"/>
        <v>1.05</v>
      </c>
      <c r="AT38" s="81">
        <f t="shared" si="30"/>
        <v>4.2</v>
      </c>
      <c r="AU38" s="82">
        <f t="shared" si="31"/>
        <v>4</v>
      </c>
      <c r="AV38" s="45">
        <f t="shared" si="32"/>
        <v>0</v>
      </c>
      <c r="AW38" s="83">
        <f t="shared" si="33"/>
        <v>0</v>
      </c>
      <c r="AX38" s="84">
        <v>20</v>
      </c>
      <c r="AY38" s="85">
        <f t="shared" si="34"/>
        <v>60</v>
      </c>
      <c r="AZ38" s="82">
        <f t="shared" si="35"/>
        <v>3</v>
      </c>
      <c r="BA38" s="45">
        <f t="shared" si="36"/>
        <v>0</v>
      </c>
      <c r="BB38" s="162">
        <f t="shared" si="37"/>
        <v>0</v>
      </c>
    </row>
    <row r="39" spans="2:54" ht="15.75">
      <c r="B39" s="245" t="s">
        <v>48</v>
      </c>
      <c r="C39" s="246"/>
      <c r="D39" s="247"/>
      <c r="E39" s="247"/>
      <c r="F39" s="247"/>
      <c r="G39" s="247"/>
      <c r="H39" s="248"/>
      <c r="K39" s="178" t="s">
        <v>249</v>
      </c>
      <c r="L39" s="174" t="str">
        <f ca="1">CELL("nomfichier")</f>
        <v>D:\Données\1.UPRT\0-UPRT.fait\uprt-php\www\mesimages\fichiers-uprt\re-recettes\re-hors-oeuvres-maj-02-2015\[re-fiche-conditionnement.xls]complément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5"/>
      <c r="Y39" s="269"/>
      <c r="Z39" s="177" t="s">
        <v>250</v>
      </c>
      <c r="AA39" s="174" t="s">
        <v>251</v>
      </c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5"/>
      <c r="AO39" s="297" t="s">
        <v>244</v>
      </c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9"/>
    </row>
    <row r="40" spans="2:54" ht="25.5" customHeight="1" thickBot="1">
      <c r="B40" s="249" t="s">
        <v>49</v>
      </c>
      <c r="C40" s="250" t="s">
        <v>50</v>
      </c>
      <c r="D40" s="250" t="s">
        <v>51</v>
      </c>
      <c r="E40" s="250" t="s">
        <v>52</v>
      </c>
      <c r="F40" s="250" t="s">
        <v>53</v>
      </c>
      <c r="G40" s="250" t="s">
        <v>54</v>
      </c>
      <c r="H40" s="251" t="s">
        <v>55</v>
      </c>
      <c r="K40" s="177" t="s">
        <v>250</v>
      </c>
      <c r="L40" s="174" t="s">
        <v>251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5"/>
      <c r="Y40" s="269"/>
      <c r="Z40" s="391" t="s">
        <v>252</v>
      </c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3"/>
      <c r="AO40" s="305" t="s">
        <v>209</v>
      </c>
      <c r="AP40" s="307">
        <f>SUM(AP33:AP38)</f>
        <v>481</v>
      </c>
      <c r="AQ40" s="119"/>
      <c r="AR40" s="119"/>
      <c r="AS40" s="315">
        <f>SUM(AT33:AT38)</f>
        <v>100.75</v>
      </c>
      <c r="AT40" s="405" t="str">
        <f>+AW33</f>
        <v>Kg</v>
      </c>
      <c r="AU40" s="312">
        <f>SUM(AU33:AU38)</f>
        <v>90</v>
      </c>
      <c r="AV40" s="314">
        <f>SUM(AV33:AV38)</f>
        <v>3.799999999999997</v>
      </c>
      <c r="AW40" s="319" t="str">
        <f>IF(AV40=0,0,"Kg")</f>
        <v>Kg</v>
      </c>
      <c r="AX40" s="119"/>
      <c r="AY40" s="307">
        <f>SUM(AY33:AY38)</f>
        <v>1057.5</v>
      </c>
      <c r="AZ40" s="312">
        <f>SUM(AZ33:AZ38)</f>
        <v>56</v>
      </c>
      <c r="BA40" s="314">
        <f>SUM(BA33:BA38)</f>
        <v>17.5</v>
      </c>
      <c r="BB40" s="403" t="str">
        <f>IF(BA40=0,0,"Pièce /Mx")</f>
        <v>Pièce /Mx</v>
      </c>
    </row>
    <row r="41" spans="2:54" ht="12.75" customHeight="1" thickBot="1">
      <c r="B41" s="474">
        <v>0.12</v>
      </c>
      <c r="C41" s="466">
        <v>1</v>
      </c>
      <c r="D41" s="466">
        <v>0.11</v>
      </c>
      <c r="E41" s="466">
        <v>0</v>
      </c>
      <c r="F41" s="466">
        <v>0.01</v>
      </c>
      <c r="G41" s="466">
        <v>0.005</v>
      </c>
      <c r="H41" s="459">
        <f>SUM(B41:G41)</f>
        <v>1.245</v>
      </c>
      <c r="K41" s="391" t="s">
        <v>252</v>
      </c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3"/>
      <c r="Y41" s="269"/>
      <c r="Z41" s="269"/>
      <c r="AO41" s="305"/>
      <c r="AP41" s="307"/>
      <c r="AQ41" s="119"/>
      <c r="AR41" s="119"/>
      <c r="AS41" s="315"/>
      <c r="AT41" s="405"/>
      <c r="AU41" s="312"/>
      <c r="AV41" s="314"/>
      <c r="AW41" s="319"/>
      <c r="AX41" s="119"/>
      <c r="AY41" s="307"/>
      <c r="AZ41" s="312"/>
      <c r="BA41" s="314"/>
      <c r="BB41" s="403"/>
    </row>
    <row r="42" spans="2:54" ht="12.75" customHeight="1">
      <c r="B42" s="474"/>
      <c r="C42" s="466"/>
      <c r="D42" s="466"/>
      <c r="E42" s="466"/>
      <c r="F42" s="466"/>
      <c r="G42" s="466"/>
      <c r="H42" s="45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69"/>
      <c r="Z42" s="269"/>
      <c r="AO42" s="108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109"/>
    </row>
    <row r="43" spans="2:54" ht="12.75">
      <c r="B43" s="467">
        <f>(B41/H41)*H43</f>
        <v>2.120481927710843</v>
      </c>
      <c r="C43" s="458">
        <f>(C41/H41)*H43</f>
        <v>17.67068273092369</v>
      </c>
      <c r="D43" s="458">
        <f>(D41/H41)*H43</f>
        <v>1.9437751004016062</v>
      </c>
      <c r="E43" s="458">
        <f>(E41/H41)*H43</f>
        <v>0</v>
      </c>
      <c r="F43" s="458">
        <f>(F41/H41)*H43</f>
        <v>0.17670682730923692</v>
      </c>
      <c r="G43" s="458">
        <f>(G41/H41)*H43</f>
        <v>0.08835341365461846</v>
      </c>
      <c r="H43" s="460">
        <v>22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69"/>
      <c r="Z43" s="269"/>
      <c r="AO43" s="171" t="s">
        <v>223</v>
      </c>
      <c r="AP43" s="114"/>
      <c r="AQ43" s="115"/>
      <c r="AR43" s="114"/>
      <c r="AS43" s="113" t="s">
        <v>224</v>
      </c>
      <c r="AT43" s="115"/>
      <c r="AU43" s="116"/>
      <c r="AV43" s="115"/>
      <c r="AW43" s="115"/>
      <c r="AX43" s="115"/>
      <c r="AY43" s="115"/>
      <c r="AZ43" s="114" t="s">
        <v>15</v>
      </c>
      <c r="BA43" s="115"/>
      <c r="BB43" s="172"/>
    </row>
    <row r="44" spans="2:54" ht="12.75">
      <c r="B44" s="467"/>
      <c r="C44" s="458"/>
      <c r="D44" s="458"/>
      <c r="E44" s="458"/>
      <c r="F44" s="458"/>
      <c r="G44" s="458"/>
      <c r="H44" s="460"/>
      <c r="Y44" s="269"/>
      <c r="Z44" s="269"/>
      <c r="AO44" s="171" t="s">
        <v>225</v>
      </c>
      <c r="AP44" s="114"/>
      <c r="AQ44" s="115"/>
      <c r="AR44" s="115"/>
      <c r="AS44" s="114" t="s">
        <v>71</v>
      </c>
      <c r="AT44" s="115"/>
      <c r="AU44" s="116"/>
      <c r="AV44" s="115"/>
      <c r="AW44" s="115"/>
      <c r="AX44" s="115"/>
      <c r="AY44" s="114" t="s">
        <v>72</v>
      </c>
      <c r="AZ44" s="115"/>
      <c r="BA44" s="115"/>
      <c r="BB44" s="172"/>
    </row>
    <row r="45" spans="2:54" ht="15.75">
      <c r="B45" s="463" t="s">
        <v>265</v>
      </c>
      <c r="C45" s="464"/>
      <c r="D45" s="464"/>
      <c r="E45" s="464"/>
      <c r="F45" s="464"/>
      <c r="G45" s="464"/>
      <c r="H45" s="465"/>
      <c r="Y45" s="269"/>
      <c r="Z45" s="269"/>
      <c r="AO45" s="343" t="s">
        <v>241</v>
      </c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344"/>
    </row>
    <row r="46" spans="2:54" ht="12.75" customHeight="1" thickBot="1">
      <c r="B46" s="468">
        <f aca="true" t="shared" si="42" ref="B46:G46">ROUNDUP(B43,2)</f>
        <v>2.13</v>
      </c>
      <c r="C46" s="461">
        <f t="shared" si="42"/>
        <v>17.680000000000003</v>
      </c>
      <c r="D46" s="461">
        <f t="shared" si="42"/>
        <v>1.95</v>
      </c>
      <c r="E46" s="461">
        <f t="shared" si="42"/>
        <v>0</v>
      </c>
      <c r="F46" s="461">
        <f t="shared" si="42"/>
        <v>0.18000000000000002</v>
      </c>
      <c r="G46" s="461">
        <f t="shared" si="42"/>
        <v>0.09</v>
      </c>
      <c r="H46" s="462">
        <f>SUM(B46:G46)</f>
        <v>22.03</v>
      </c>
      <c r="K46" s="418" t="s">
        <v>266</v>
      </c>
      <c r="L46" s="418"/>
      <c r="M46" s="418"/>
      <c r="N46" s="418"/>
      <c r="O46" s="418"/>
      <c r="P46" s="418"/>
      <c r="Q46" s="418"/>
      <c r="R46" s="418"/>
      <c r="Y46" s="269"/>
      <c r="Z46" s="269"/>
      <c r="AO46" s="101" t="str">
        <f>SUBSTITUTE(ADDRESS(1,COLUMN(),4),"1","")</f>
        <v>AO</v>
      </c>
      <c r="AP46" s="102" t="str">
        <f aca="true" t="shared" si="43" ref="AP46:AV46">SUBSTITUTE(ADDRESS(1,COLUMN(),4),"1","")</f>
        <v>AP</v>
      </c>
      <c r="AQ46" s="102" t="str">
        <f t="shared" si="43"/>
        <v>AQ</v>
      </c>
      <c r="AR46" s="102" t="str">
        <f t="shared" si="43"/>
        <v>AR</v>
      </c>
      <c r="AS46" s="102" t="str">
        <f t="shared" si="43"/>
        <v>AS</v>
      </c>
      <c r="AT46" s="102" t="str">
        <f t="shared" si="43"/>
        <v>AT</v>
      </c>
      <c r="AU46" s="102" t="str">
        <f t="shared" si="43"/>
        <v>AU</v>
      </c>
      <c r="AV46" s="102" t="str">
        <f t="shared" si="43"/>
        <v>AV</v>
      </c>
      <c r="AW46" s="102" t="str">
        <f aca="true" t="shared" si="44" ref="AW46:BB46">SUBSTITUTE(ADDRESS(1,COLUMN(),4),"1","")</f>
        <v>AW</v>
      </c>
      <c r="AX46" s="103" t="str">
        <f t="shared" si="44"/>
        <v>AX</v>
      </c>
      <c r="AY46" s="103" t="str">
        <f t="shared" si="44"/>
        <v>AY</v>
      </c>
      <c r="AZ46" s="102" t="str">
        <f t="shared" si="44"/>
        <v>AZ</v>
      </c>
      <c r="BA46" s="102" t="str">
        <f t="shared" si="44"/>
        <v>BA</v>
      </c>
      <c r="BB46" s="104" t="str">
        <f t="shared" si="44"/>
        <v>BB</v>
      </c>
    </row>
    <row r="47" spans="2:54" ht="12.75" customHeight="1">
      <c r="B47" s="468"/>
      <c r="C47" s="461"/>
      <c r="D47" s="461"/>
      <c r="E47" s="461"/>
      <c r="F47" s="461"/>
      <c r="G47" s="461"/>
      <c r="H47" s="462"/>
      <c r="K47" s="418" t="s">
        <v>267</v>
      </c>
      <c r="L47" s="418"/>
      <c r="M47" s="418"/>
      <c r="N47" s="418"/>
      <c r="O47" s="418"/>
      <c r="P47" s="418"/>
      <c r="Q47" s="418"/>
      <c r="R47" s="418"/>
      <c r="Y47" s="269"/>
      <c r="Z47" s="269"/>
      <c r="AO47" s="389" t="s">
        <v>255</v>
      </c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176"/>
    </row>
    <row r="48" spans="2:54" ht="13.5" customHeight="1" thickBot="1">
      <c r="B48" s="471" t="s">
        <v>264</v>
      </c>
      <c r="C48" s="472"/>
      <c r="D48" s="472"/>
      <c r="E48" s="472"/>
      <c r="F48" s="472"/>
      <c r="G48" s="472"/>
      <c r="H48" s="473"/>
      <c r="K48" s="418" t="s">
        <v>268</v>
      </c>
      <c r="L48" s="418"/>
      <c r="M48" s="418"/>
      <c r="N48" s="418"/>
      <c r="O48" s="418"/>
      <c r="P48" s="418"/>
      <c r="Q48" s="418"/>
      <c r="R48" s="418"/>
      <c r="Y48" s="269"/>
      <c r="Z48" s="269"/>
      <c r="AO48" s="178" t="s">
        <v>249</v>
      </c>
      <c r="AP48" s="174" t="str">
        <f ca="1">CELL("nomfichier")</f>
        <v>D:\Données\1.UPRT\0-UPRT.fait\uprt-php\www\mesimages\fichiers-uprt\re-recettes\re-hors-oeuvres-maj-02-2015\[re-fiche-conditionnement.xls]complément</v>
      </c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5"/>
    </row>
    <row r="49" spans="11:54" ht="12.75" customHeight="1">
      <c r="K49" s="418" t="s">
        <v>269</v>
      </c>
      <c r="L49" s="418"/>
      <c r="M49" s="418"/>
      <c r="N49" s="418"/>
      <c r="O49" s="418"/>
      <c r="P49" s="418"/>
      <c r="Q49" s="418"/>
      <c r="R49" s="418"/>
      <c r="Y49" s="269"/>
      <c r="Z49" s="269"/>
      <c r="AO49" s="177" t="s">
        <v>250</v>
      </c>
      <c r="AP49" s="174" t="s">
        <v>251</v>
      </c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5"/>
    </row>
    <row r="50" spans="25:54" ht="12.75" customHeight="1" thickBot="1">
      <c r="Y50" s="269"/>
      <c r="Z50" s="269"/>
      <c r="AO50" s="391" t="s">
        <v>252</v>
      </c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3"/>
    </row>
    <row r="51" spans="25:26" ht="12.75" customHeight="1">
      <c r="Y51" s="269"/>
      <c r="Z51" s="269"/>
    </row>
    <row r="52" spans="25:26" ht="12.75" customHeight="1">
      <c r="Y52" s="269"/>
      <c r="Z52" s="269"/>
    </row>
    <row r="53" spans="25:26" ht="12.75" customHeight="1">
      <c r="Y53" s="269"/>
      <c r="Z53" s="269"/>
    </row>
    <row r="54" spans="25:26" ht="12.75" customHeight="1">
      <c r="Y54" s="269"/>
      <c r="Z54" s="269"/>
    </row>
    <row r="55" spans="25:26" ht="12.75" customHeight="1">
      <c r="Y55" s="269"/>
      <c r="Z55" s="269"/>
    </row>
    <row r="56" spans="25:26" ht="12.75" customHeight="1">
      <c r="Y56" s="269"/>
      <c r="Z56" s="269"/>
    </row>
    <row r="57" spans="25:26" ht="12.75">
      <c r="Y57" s="269"/>
      <c r="Z57" s="269"/>
    </row>
    <row r="58" spans="25:26" ht="12.75">
      <c r="Y58" s="269"/>
      <c r="Z58" s="269"/>
    </row>
    <row r="59" spans="25:26" ht="12.75" customHeight="1">
      <c r="Y59" s="269"/>
      <c r="Z59" s="269"/>
    </row>
    <row r="60" spans="25:26" ht="12.75" customHeight="1">
      <c r="Y60" s="269"/>
      <c r="Z60" s="269"/>
    </row>
    <row r="61" spans="25:26" ht="12.75" customHeight="1">
      <c r="Y61" s="269"/>
      <c r="Z61" s="269"/>
    </row>
    <row r="62" spans="25:26" ht="12.75" customHeight="1">
      <c r="Y62" s="269"/>
      <c r="Z62" s="269"/>
    </row>
    <row r="63" spans="25:26" ht="12.75" customHeight="1">
      <c r="Y63" s="269"/>
      <c r="Z63" s="269"/>
    </row>
    <row r="64" spans="25:26" ht="12.75" customHeight="1">
      <c r="Y64" s="269"/>
      <c r="Z64" s="269"/>
    </row>
    <row r="65" spans="25:26" ht="12.75">
      <c r="Y65" s="269"/>
      <c r="Z65" s="269"/>
    </row>
    <row r="66" spans="25:26" ht="12.75">
      <c r="Y66" s="269"/>
      <c r="Z66" s="269"/>
    </row>
    <row r="67" spans="25:26" ht="12.75">
      <c r="Y67" s="269"/>
      <c r="Z67" s="269"/>
    </row>
    <row r="68" spans="25:26" ht="12.75">
      <c r="Y68" s="269"/>
      <c r="Z68" s="270"/>
    </row>
    <row r="69" spans="25:26" ht="12.75">
      <c r="Y69" s="269"/>
      <c r="Z69" s="269"/>
    </row>
    <row r="70" spans="25:26" ht="12.75">
      <c r="Y70" s="269"/>
      <c r="Z70" s="269"/>
    </row>
    <row r="71" spans="25:26" ht="12.75">
      <c r="Y71" s="269"/>
      <c r="Z71" s="269"/>
    </row>
    <row r="72" spans="25:26" ht="12.75">
      <c r="Y72" s="269"/>
      <c r="Z72" s="269"/>
    </row>
    <row r="73" spans="25:26" ht="12.75">
      <c r="Y73" s="269"/>
      <c r="Z73" s="269"/>
    </row>
    <row r="74" spans="25:26" ht="12.75">
      <c r="Y74" s="269"/>
      <c r="Z74" s="269"/>
    </row>
    <row r="75" spans="25:26" ht="12.75">
      <c r="Y75" s="269"/>
      <c r="Z75" s="269"/>
    </row>
    <row r="76" spans="25:26" ht="12.75">
      <c r="Y76" s="269"/>
      <c r="Z76" s="269"/>
    </row>
    <row r="77" spans="25:26" ht="12.75">
      <c r="Y77" s="269"/>
      <c r="Z77" s="269"/>
    </row>
    <row r="78" spans="25:26" ht="12.75">
      <c r="Y78" s="269"/>
      <c r="Z78" s="269"/>
    </row>
    <row r="79" spans="25:26" ht="12.75">
      <c r="Y79" s="269"/>
      <c r="Z79" s="269"/>
    </row>
    <row r="80" spans="25:26" ht="12.75">
      <c r="Y80" s="269"/>
      <c r="Z80" s="269"/>
    </row>
    <row r="81" spans="11:26" ht="12.75"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11:26" ht="12.75"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11:26" ht="12.75"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11:26" ht="12.75"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11:26" ht="12.75"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11:26" ht="12.75"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11:26" ht="12.75"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11:26" ht="12.75"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</sheetData>
  <sheetProtection/>
  <mergeCells count="194">
    <mergeCell ref="K48:R48"/>
    <mergeCell ref="K49:R49"/>
    <mergeCell ref="B28:C29"/>
    <mergeCell ref="B30:B31"/>
    <mergeCell ref="C30:C31"/>
    <mergeCell ref="D30:D31"/>
    <mergeCell ref="E30:E31"/>
    <mergeCell ref="B33:B34"/>
    <mergeCell ref="C33:C34"/>
    <mergeCell ref="D33:D34"/>
    <mergeCell ref="B48:H48"/>
    <mergeCell ref="B41:B42"/>
    <mergeCell ref="C41:C42"/>
    <mergeCell ref="D41:D42"/>
    <mergeCell ref="E41:E42"/>
    <mergeCell ref="F41:F42"/>
    <mergeCell ref="B46:B47"/>
    <mergeCell ref="C46:C47"/>
    <mergeCell ref="D46:D47"/>
    <mergeCell ref="E46:E47"/>
    <mergeCell ref="E33:E34"/>
    <mergeCell ref="D43:D44"/>
    <mergeCell ref="B37:E37"/>
    <mergeCell ref="H41:H42"/>
    <mergeCell ref="H43:H44"/>
    <mergeCell ref="G43:G44"/>
    <mergeCell ref="F43:F44"/>
    <mergeCell ref="E43:E44"/>
    <mergeCell ref="F46:F47"/>
    <mergeCell ref="G46:G47"/>
    <mergeCell ref="H46:H47"/>
    <mergeCell ref="B45:H45"/>
    <mergeCell ref="G41:G42"/>
    <mergeCell ref="B13:G13"/>
    <mergeCell ref="B35:B36"/>
    <mergeCell ref="C35:C36"/>
    <mergeCell ref="D35:D36"/>
    <mergeCell ref="E35:E36"/>
    <mergeCell ref="C43:C44"/>
    <mergeCell ref="B43:B44"/>
    <mergeCell ref="B24:G24"/>
    <mergeCell ref="AE12:AF12"/>
    <mergeCell ref="AG12:AH12"/>
    <mergeCell ref="AE13:AF13"/>
    <mergeCell ref="AG13:AH13"/>
    <mergeCell ref="D28:D29"/>
    <mergeCell ref="E28:E29"/>
    <mergeCell ref="Q21:S25"/>
    <mergeCell ref="T21:T25"/>
    <mergeCell ref="U21:U25"/>
    <mergeCell ref="V21:X25"/>
    <mergeCell ref="AO50:BB50"/>
    <mergeCell ref="K38:W38"/>
    <mergeCell ref="K41:X41"/>
    <mergeCell ref="AB10:AB11"/>
    <mergeCell ref="AC10:AC11"/>
    <mergeCell ref="AD10:AD11"/>
    <mergeCell ref="AE10:AF11"/>
    <mergeCell ref="AG10:AH11"/>
    <mergeCell ref="AI10:AJ11"/>
    <mergeCell ref="AK11:AM18"/>
    <mergeCell ref="BB40:BB41"/>
    <mergeCell ref="AO45:BB45"/>
    <mergeCell ref="AO47:BA47"/>
    <mergeCell ref="K36:X36"/>
    <mergeCell ref="K46:R46"/>
    <mergeCell ref="K47:R47"/>
    <mergeCell ref="U32:U33"/>
    <mergeCell ref="V32:V33"/>
    <mergeCell ref="W32:W33"/>
    <mergeCell ref="X32:X33"/>
    <mergeCell ref="AW40:AW41"/>
    <mergeCell ref="AY40:AY41"/>
    <mergeCell ref="AX24:AX32"/>
    <mergeCell ref="AY24:AY32"/>
    <mergeCell ref="AE21:AE24"/>
    <mergeCell ref="AF21:AH24"/>
    <mergeCell ref="K32:K33"/>
    <mergeCell ref="L32:L33"/>
    <mergeCell ref="P32:P33"/>
    <mergeCell ref="Q32:Q33"/>
    <mergeCell ref="R32:R33"/>
    <mergeCell ref="S32:S33"/>
    <mergeCell ref="R10:S11"/>
    <mergeCell ref="T10:U11"/>
    <mergeCell ref="V11:X17"/>
    <mergeCell ref="K19:X20"/>
    <mergeCell ref="K21:K25"/>
    <mergeCell ref="L21:L25"/>
    <mergeCell ref="M21:M25"/>
    <mergeCell ref="N21:N25"/>
    <mergeCell ref="O21:O25"/>
    <mergeCell ref="P21:P25"/>
    <mergeCell ref="K10:K11"/>
    <mergeCell ref="L10:L11"/>
    <mergeCell ref="M10:M11"/>
    <mergeCell ref="N10:N11"/>
    <mergeCell ref="O10:P11"/>
    <mergeCell ref="Q10:Q11"/>
    <mergeCell ref="AZ24:BB32"/>
    <mergeCell ref="AO39:BB39"/>
    <mergeCell ref="AO40:AO41"/>
    <mergeCell ref="AP40:AP41"/>
    <mergeCell ref="AS40:AS41"/>
    <mergeCell ref="AT40:AT41"/>
    <mergeCell ref="AU40:AU41"/>
    <mergeCell ref="AV40:AV41"/>
    <mergeCell ref="AZ40:AZ41"/>
    <mergeCell ref="BA40:BA41"/>
    <mergeCell ref="Z10:Z11"/>
    <mergeCell ref="AA10:AA11"/>
    <mergeCell ref="AO22:BB23"/>
    <mergeCell ref="AO24:AO32"/>
    <mergeCell ref="AP24:AP32"/>
    <mergeCell ref="AQ24:AQ32"/>
    <mergeCell ref="AR24:AR32"/>
    <mergeCell ref="AS24:AS32"/>
    <mergeCell ref="AT24:AT32"/>
    <mergeCell ref="AU24:AW32"/>
    <mergeCell ref="AX10:AY12"/>
    <mergeCell ref="AZ12:BB15"/>
    <mergeCell ref="AZ17:BB18"/>
    <mergeCell ref="AO19:BB19"/>
    <mergeCell ref="AO20:AO21"/>
    <mergeCell ref="AP20:AP21"/>
    <mergeCell ref="AV20:AV21"/>
    <mergeCell ref="AW20:AW21"/>
    <mergeCell ref="AX20:AX21"/>
    <mergeCell ref="AY20:AY21"/>
    <mergeCell ref="BB4:BB5"/>
    <mergeCell ref="AO6:BB7"/>
    <mergeCell ref="AO8:BB9"/>
    <mergeCell ref="AO10:AO12"/>
    <mergeCell ref="AP10:AP12"/>
    <mergeCell ref="AQ10:AQ12"/>
    <mergeCell ref="AR10:AR12"/>
    <mergeCell ref="AS10:AS12"/>
    <mergeCell ref="AT10:AU12"/>
    <mergeCell ref="AV10:AW12"/>
    <mergeCell ref="K6:X7"/>
    <mergeCell ref="K8:N9"/>
    <mergeCell ref="P8:Q9"/>
    <mergeCell ref="AR4:AY5"/>
    <mergeCell ref="AZ4:AZ5"/>
    <mergeCell ref="BA4:BA5"/>
    <mergeCell ref="Z6:AM7"/>
    <mergeCell ref="Z8:AM9"/>
    <mergeCell ref="R8:S9"/>
    <mergeCell ref="K4:K5"/>
    <mergeCell ref="AE14:AF14"/>
    <mergeCell ref="AG14:AH14"/>
    <mergeCell ref="AE15:AF15"/>
    <mergeCell ref="AG15:AH15"/>
    <mergeCell ref="AE16:AF16"/>
    <mergeCell ref="AG16:AH16"/>
    <mergeCell ref="AE17:AF17"/>
    <mergeCell ref="AG17:AH17"/>
    <mergeCell ref="AG18:AH18"/>
    <mergeCell ref="AI18:AJ18"/>
    <mergeCell ref="Z19:AM20"/>
    <mergeCell ref="Z21:Z24"/>
    <mergeCell ref="AA21:AA24"/>
    <mergeCell ref="AB21:AB24"/>
    <mergeCell ref="AC21:AC24"/>
    <mergeCell ref="AD21:AD24"/>
    <mergeCell ref="AI21:AI24"/>
    <mergeCell ref="AJ21:AJ24"/>
    <mergeCell ref="AK21:AM24"/>
    <mergeCell ref="Z31:Z32"/>
    <mergeCell ref="AA31:AA32"/>
    <mergeCell ref="AE31:AE32"/>
    <mergeCell ref="AF31:AF32"/>
    <mergeCell ref="AG31:AG32"/>
    <mergeCell ref="AH31:AH32"/>
    <mergeCell ref="AJ31:AJ32"/>
    <mergeCell ref="AK31:AK32"/>
    <mergeCell ref="AL31:AL32"/>
    <mergeCell ref="AM31:AM32"/>
    <mergeCell ref="Z35:AM35"/>
    <mergeCell ref="Z37:AL37"/>
    <mergeCell ref="Z40:AM40"/>
    <mergeCell ref="L4:M5"/>
    <mergeCell ref="N4:U5"/>
    <mergeCell ref="V4:V5"/>
    <mergeCell ref="W4:W5"/>
    <mergeCell ref="X4:X5"/>
    <mergeCell ref="Z4:Z5"/>
    <mergeCell ref="AP4:AQ5"/>
    <mergeCell ref="AA4:AB5"/>
    <mergeCell ref="AC4:AJ5"/>
    <mergeCell ref="AK4:AK5"/>
    <mergeCell ref="AL4:AL5"/>
    <mergeCell ref="AM4:AM5"/>
    <mergeCell ref="AO4:AO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M57"/>
  <sheetViews>
    <sheetView zoomScalePageLayoutView="0" workbookViewId="0" topLeftCell="A1">
      <selection activeCell="O14" sqref="O14"/>
    </sheetView>
  </sheetViews>
  <sheetFormatPr defaultColWidth="11.421875" defaultRowHeight="12.75"/>
  <sheetData>
    <row r="3" ht="13.5" thickBot="1"/>
    <row r="4" spans="2:13" ht="23.25">
      <c r="B4" s="521" t="s">
        <v>270</v>
      </c>
      <c r="C4" s="522"/>
      <c r="D4" s="522"/>
      <c r="E4" s="522"/>
      <c r="F4" s="522"/>
      <c r="G4" s="522"/>
      <c r="H4" s="522"/>
      <c r="I4" s="522"/>
      <c r="J4" s="522"/>
      <c r="K4" s="523"/>
      <c r="M4" s="524">
        <v>1</v>
      </c>
    </row>
    <row r="5" spans="2:13" ht="18.75">
      <c r="B5" s="525" t="s">
        <v>271</v>
      </c>
      <c r="C5" s="526"/>
      <c r="D5" s="526"/>
      <c r="E5" s="526"/>
      <c r="F5" s="526"/>
      <c r="G5" s="526"/>
      <c r="H5" s="526"/>
      <c r="I5" s="526"/>
      <c r="J5" s="526"/>
      <c r="K5" s="527"/>
      <c r="M5" s="524">
        <v>1</v>
      </c>
    </row>
    <row r="6" spans="2:13" ht="18.75">
      <c r="B6" s="528" t="s">
        <v>272</v>
      </c>
      <c r="C6" s="529"/>
      <c r="D6" s="529"/>
      <c r="E6" s="529"/>
      <c r="F6" s="529"/>
      <c r="G6" s="529"/>
      <c r="H6" s="529"/>
      <c r="I6" s="529"/>
      <c r="J6" s="529"/>
      <c r="K6" s="530" t="s">
        <v>273</v>
      </c>
      <c r="M6" s="524">
        <v>1</v>
      </c>
    </row>
    <row r="7" spans="2:13" ht="15.75">
      <c r="B7" s="531" t="s">
        <v>56</v>
      </c>
      <c r="D7" s="532" t="s">
        <v>274</v>
      </c>
      <c r="E7" s="533" t="s">
        <v>275</v>
      </c>
      <c r="F7" s="534"/>
      <c r="G7" s="535" t="s">
        <v>276</v>
      </c>
      <c r="H7" s="535"/>
      <c r="I7" s="536" t="s">
        <v>277</v>
      </c>
      <c r="J7" s="536"/>
      <c r="K7" s="537"/>
      <c r="M7" s="524">
        <v>1</v>
      </c>
    </row>
    <row r="8" spans="2:13" ht="15.75">
      <c r="B8" s="538">
        <v>110</v>
      </c>
      <c r="C8" s="539" t="s">
        <v>278</v>
      </c>
      <c r="D8" s="540">
        <v>2</v>
      </c>
      <c r="E8" s="541" t="s">
        <v>279</v>
      </c>
      <c r="F8" s="534"/>
      <c r="G8" s="542">
        <f>D8*B8</f>
        <v>220</v>
      </c>
      <c r="H8" s="543" t="str">
        <f>E8</f>
        <v>cuisses</v>
      </c>
      <c r="I8" s="544">
        <f>IF(B8=0,0,INT(G8/D9))</f>
        <v>13</v>
      </c>
      <c r="J8" s="545">
        <f>G8-(I8*D9)</f>
        <v>12</v>
      </c>
      <c r="K8" s="546" t="str">
        <f>E8</f>
        <v>cuisses</v>
      </c>
      <c r="M8" s="524">
        <v>1</v>
      </c>
    </row>
    <row r="9" spans="2:13" ht="15.75">
      <c r="B9" s="538"/>
      <c r="C9" s="547" t="s">
        <v>280</v>
      </c>
      <c r="D9" s="548">
        <v>16</v>
      </c>
      <c r="E9" s="541" t="s">
        <v>279</v>
      </c>
      <c r="F9" s="534"/>
      <c r="G9" s="542"/>
      <c r="H9" s="543"/>
      <c r="I9" s="544"/>
      <c r="J9" s="545"/>
      <c r="K9" s="546"/>
      <c r="M9" s="524">
        <v>1</v>
      </c>
    </row>
    <row r="10" spans="2:13" ht="12.75">
      <c r="B10" s="549"/>
      <c r="C10" s="550"/>
      <c r="D10" s="550"/>
      <c r="E10" s="550"/>
      <c r="F10" s="551"/>
      <c r="G10" s="550"/>
      <c r="H10" s="550"/>
      <c r="I10" s="550"/>
      <c r="J10" s="550"/>
      <c r="K10" s="552"/>
      <c r="M10" s="524">
        <v>1</v>
      </c>
    </row>
    <row r="11" spans="2:13" ht="15.75">
      <c r="B11" s="549"/>
      <c r="C11" s="547" t="s">
        <v>281</v>
      </c>
      <c r="D11" s="548">
        <v>12</v>
      </c>
      <c r="E11" s="541" t="s">
        <v>282</v>
      </c>
      <c r="F11" s="534"/>
      <c r="G11" s="542">
        <f>B8*D8</f>
        <v>220</v>
      </c>
      <c r="H11" s="543" t="str">
        <f>E8</f>
        <v>cuisses</v>
      </c>
      <c r="I11" s="544">
        <f>IF(B8=0,0,INT(G11/D12))</f>
        <v>9</v>
      </c>
      <c r="J11" s="545">
        <f>G11-(I11*D12)</f>
        <v>4</v>
      </c>
      <c r="K11" s="553" t="str">
        <f>K8</f>
        <v>cuisses</v>
      </c>
      <c r="M11" s="524">
        <v>1</v>
      </c>
    </row>
    <row r="12" spans="2:13" ht="15">
      <c r="B12" s="549"/>
      <c r="C12" s="554" t="s">
        <v>283</v>
      </c>
      <c r="D12" s="555">
        <f>D8*D11</f>
        <v>24</v>
      </c>
      <c r="E12" s="556" t="str">
        <f>E8</f>
        <v>cuisses</v>
      </c>
      <c r="F12" s="551"/>
      <c r="G12" s="542"/>
      <c r="H12" s="543"/>
      <c r="I12" s="544"/>
      <c r="J12" s="545"/>
      <c r="K12" s="553"/>
      <c r="M12" s="524">
        <v>1</v>
      </c>
    </row>
    <row r="13" spans="2:13" ht="12.75">
      <c r="B13" s="549"/>
      <c r="C13" s="557"/>
      <c r="D13" s="558"/>
      <c r="E13" s="559"/>
      <c r="F13" s="551"/>
      <c r="G13" s="560"/>
      <c r="H13" s="550"/>
      <c r="I13" s="550"/>
      <c r="J13" s="550"/>
      <c r="K13" s="561" t="s">
        <v>284</v>
      </c>
      <c r="M13" s="524">
        <v>1</v>
      </c>
    </row>
    <row r="14" spans="2:13" ht="18.75">
      <c r="B14" s="562" t="s">
        <v>285</v>
      </c>
      <c r="C14" s="563"/>
      <c r="D14" s="563"/>
      <c r="E14" s="563"/>
      <c r="F14" s="563"/>
      <c r="G14" s="563"/>
      <c r="H14" s="563"/>
      <c r="I14" s="563"/>
      <c r="J14" s="563"/>
      <c r="K14" s="564" t="s">
        <v>212</v>
      </c>
      <c r="M14" s="524">
        <v>1</v>
      </c>
    </row>
    <row r="15" spans="2:13" ht="15.75">
      <c r="B15" s="531" t="s">
        <v>56</v>
      </c>
      <c r="D15" s="565" t="s">
        <v>286</v>
      </c>
      <c r="E15" s="566" t="s">
        <v>287</v>
      </c>
      <c r="F15" s="534"/>
      <c r="G15" s="535" t="s">
        <v>276</v>
      </c>
      <c r="H15" s="535"/>
      <c r="I15" s="536" t="s">
        <v>277</v>
      </c>
      <c r="J15" s="536"/>
      <c r="K15" s="537"/>
      <c r="M15" s="524">
        <v>1</v>
      </c>
    </row>
    <row r="16" spans="2:13" ht="15.75">
      <c r="B16" s="538">
        <v>100</v>
      </c>
      <c r="C16" s="547" t="s">
        <v>288</v>
      </c>
      <c r="D16" s="567">
        <v>70</v>
      </c>
      <c r="E16" s="568" t="s">
        <v>289</v>
      </c>
      <c r="F16" s="534">
        <f>IF(ISBLANK(D16),0,D16/INDEX(B20:G20,MATCH(E16,B19:G19,0)))</f>
        <v>0.07</v>
      </c>
      <c r="G16" s="569">
        <f>F16*B16</f>
        <v>7.000000000000001</v>
      </c>
      <c r="H16" s="569"/>
      <c r="I16" s="544">
        <f>IF(G16=0,0,INT(G16/F17))</f>
        <v>5</v>
      </c>
      <c r="J16" s="570">
        <f>G16-(I16*F17)</f>
        <v>1.0000000000000009</v>
      </c>
      <c r="K16" s="571"/>
      <c r="M16" s="524">
        <v>1</v>
      </c>
    </row>
    <row r="17" spans="2:13" ht="15.75">
      <c r="B17" s="538"/>
      <c r="C17" s="572" t="s">
        <v>283</v>
      </c>
      <c r="D17" s="573">
        <v>1.2</v>
      </c>
      <c r="E17" s="568" t="s">
        <v>57</v>
      </c>
      <c r="F17" s="534">
        <f>IF(ISBLANK(D17),0,D17/INDEX(B20:G20,MATCH(E17,B19:G19,0)))</f>
        <v>1.2</v>
      </c>
      <c r="G17" s="569"/>
      <c r="H17" s="569"/>
      <c r="I17" s="544"/>
      <c r="J17" s="570"/>
      <c r="K17" s="571"/>
      <c r="M17" s="524">
        <v>1</v>
      </c>
    </row>
    <row r="18" spans="2:13" ht="12.75">
      <c r="B18" s="574"/>
      <c r="C18" s="575"/>
      <c r="D18" s="576"/>
      <c r="E18" s="577"/>
      <c r="F18" s="578"/>
      <c r="G18" s="579"/>
      <c r="H18" s="580"/>
      <c r="I18" s="581"/>
      <c r="J18" s="581"/>
      <c r="K18" s="582" t="s">
        <v>290</v>
      </c>
      <c r="M18" s="524">
        <v>1</v>
      </c>
    </row>
    <row r="19" spans="2:13" ht="15">
      <c r="B19" s="583" t="s">
        <v>289</v>
      </c>
      <c r="C19" s="584" t="s">
        <v>57</v>
      </c>
      <c r="D19" s="584" t="s">
        <v>291</v>
      </c>
      <c r="E19" s="584" t="s">
        <v>292</v>
      </c>
      <c r="F19" s="584" t="s">
        <v>293</v>
      </c>
      <c r="G19" s="585" t="s">
        <v>294</v>
      </c>
      <c r="H19" s="586" t="s">
        <v>295</v>
      </c>
      <c r="I19" s="587"/>
      <c r="J19" s="587"/>
      <c r="K19" s="588"/>
      <c r="M19" s="524">
        <v>1</v>
      </c>
    </row>
    <row r="20" spans="2:13" ht="13.5" thickBot="1">
      <c r="B20" s="589">
        <v>1000</v>
      </c>
      <c r="C20" s="590">
        <v>1</v>
      </c>
      <c r="D20" s="590">
        <v>1</v>
      </c>
      <c r="E20" s="590">
        <v>10</v>
      </c>
      <c r="F20" s="590">
        <v>100</v>
      </c>
      <c r="G20" s="591">
        <v>1000</v>
      </c>
      <c r="H20" s="592"/>
      <c r="I20" s="593"/>
      <c r="J20" s="593"/>
      <c r="K20" s="594"/>
      <c r="M20" s="524">
        <v>1</v>
      </c>
    </row>
    <row r="21" spans="2:13" ht="12.75">
      <c r="B21" s="595">
        <v>14</v>
      </c>
      <c r="C21" s="595">
        <v>25</v>
      </c>
      <c r="D21" s="595">
        <v>14</v>
      </c>
      <c r="E21" s="595">
        <v>14</v>
      </c>
      <c r="F21" s="596">
        <v>0.5</v>
      </c>
      <c r="G21" s="595">
        <v>11</v>
      </c>
      <c r="H21" s="595">
        <v>11</v>
      </c>
      <c r="I21" s="595">
        <v>11</v>
      </c>
      <c r="J21" s="595">
        <v>11</v>
      </c>
      <c r="K21" s="595">
        <v>11</v>
      </c>
      <c r="L21" s="597" t="s">
        <v>296</v>
      </c>
      <c r="M21" s="524">
        <v>1</v>
      </c>
    </row>
    <row r="22" spans="2:13" ht="12.75">
      <c r="B22" s="598">
        <f ca="1">CELL("largeur",B22)</f>
        <v>11</v>
      </c>
      <c r="C22" s="598">
        <f aca="true" ca="1" t="shared" si="0" ref="C22:K22">CELL("largeur",C22)</f>
        <v>11</v>
      </c>
      <c r="D22" s="598">
        <f ca="1">CELL("largeur",D22)</f>
        <v>11</v>
      </c>
      <c r="E22" s="598">
        <f ca="1">CELL("largeur",E22)</f>
        <v>11</v>
      </c>
      <c r="F22" s="598">
        <f ca="1" t="shared" si="0"/>
        <v>11</v>
      </c>
      <c r="G22" s="598">
        <f ca="1" t="shared" si="0"/>
        <v>11</v>
      </c>
      <c r="H22" s="598">
        <f ca="1" t="shared" si="0"/>
        <v>11</v>
      </c>
      <c r="I22" s="598">
        <f ca="1" t="shared" si="0"/>
        <v>11</v>
      </c>
      <c r="J22" s="598">
        <f ca="1" t="shared" si="0"/>
        <v>11</v>
      </c>
      <c r="K22" s="598">
        <f ca="1" t="shared" si="0"/>
        <v>11</v>
      </c>
      <c r="L22" s="597" t="s">
        <v>297</v>
      </c>
      <c r="M22" s="524">
        <v>1</v>
      </c>
    </row>
    <row r="23" spans="2:13" ht="13.5" thickBot="1">
      <c r="B23" s="524"/>
      <c r="C23" s="524"/>
      <c r="D23" s="524"/>
      <c r="E23" s="524"/>
      <c r="F23" s="524"/>
      <c r="G23" s="524"/>
      <c r="H23" s="524"/>
      <c r="I23" s="524"/>
      <c r="J23" s="524">
        <v>1</v>
      </c>
      <c r="K23" s="524">
        <v>1</v>
      </c>
      <c r="L23" s="524">
        <v>1</v>
      </c>
      <c r="M23" s="524">
        <v>1</v>
      </c>
    </row>
    <row r="24" spans="2:12" ht="23.25">
      <c r="B24" s="521" t="s">
        <v>270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3"/>
    </row>
    <row r="25" spans="2:12" ht="18.75">
      <c r="B25" s="525" t="s">
        <v>271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7"/>
    </row>
    <row r="26" spans="2:12" ht="18.75">
      <c r="B26" s="599" t="s">
        <v>298</v>
      </c>
      <c r="C26" s="529"/>
      <c r="D26" s="529"/>
      <c r="E26" s="529"/>
      <c r="F26" s="529"/>
      <c r="G26" s="529"/>
      <c r="H26" s="529"/>
      <c r="I26" s="529"/>
      <c r="J26" s="529"/>
      <c r="K26" s="529"/>
      <c r="L26" s="600" t="s">
        <v>272</v>
      </c>
    </row>
    <row r="27" spans="2:12" ht="15.75">
      <c r="B27" s="531" t="s">
        <v>56</v>
      </c>
      <c r="C27" s="601" t="s">
        <v>299</v>
      </c>
      <c r="D27" s="532" t="s">
        <v>274</v>
      </c>
      <c r="E27" s="533" t="s">
        <v>275</v>
      </c>
      <c r="F27" s="534"/>
      <c r="G27" s="535" t="s">
        <v>276</v>
      </c>
      <c r="H27" s="535"/>
      <c r="I27" s="536" t="s">
        <v>277</v>
      </c>
      <c r="J27" s="536"/>
      <c r="K27" s="536"/>
      <c r="L27" s="537"/>
    </row>
    <row r="28" spans="2:12" ht="15.75">
      <c r="B28" s="538">
        <v>100</v>
      </c>
      <c r="C28" s="539" t="s">
        <v>278</v>
      </c>
      <c r="D28" s="540">
        <v>1.5</v>
      </c>
      <c r="E28" s="541" t="s">
        <v>300</v>
      </c>
      <c r="F28" s="534"/>
      <c r="G28" s="542">
        <f>D28*B28</f>
        <v>150</v>
      </c>
      <c r="H28" s="543" t="str">
        <f>E28</f>
        <v>morceaux</v>
      </c>
      <c r="I28" s="602">
        <f>IF(B28=0,0,INT(G28/D29))</f>
        <v>9</v>
      </c>
      <c r="J28" s="603" t="str">
        <f>C27</f>
        <v>Gastros</v>
      </c>
      <c r="K28" s="545">
        <f>G28-(I28*D29)</f>
        <v>6</v>
      </c>
      <c r="L28" s="546" t="str">
        <f>E28</f>
        <v>morceaux</v>
      </c>
    </row>
    <row r="29" spans="2:12" ht="15.75">
      <c r="B29" s="538"/>
      <c r="C29" s="547" t="s">
        <v>280</v>
      </c>
      <c r="D29" s="548">
        <v>16</v>
      </c>
      <c r="E29" s="604" t="str">
        <f>E28</f>
        <v>morceaux</v>
      </c>
      <c r="F29" s="534"/>
      <c r="G29" s="542"/>
      <c r="H29" s="543"/>
      <c r="I29" s="602"/>
      <c r="J29" s="603"/>
      <c r="K29" s="545"/>
      <c r="L29" s="546"/>
    </row>
    <row r="30" spans="2:12" ht="12.75">
      <c r="B30" s="549"/>
      <c r="C30" s="557"/>
      <c r="D30" s="558"/>
      <c r="E30" s="559"/>
      <c r="F30" s="551"/>
      <c r="G30" s="560"/>
      <c r="H30" s="550"/>
      <c r="I30" s="550"/>
      <c r="J30" s="550"/>
      <c r="K30" s="550"/>
      <c r="L30" s="605" t="s">
        <v>284</v>
      </c>
    </row>
    <row r="31" spans="2:12" ht="18.75">
      <c r="B31" s="606" t="s">
        <v>212</v>
      </c>
      <c r="C31" s="563"/>
      <c r="D31" s="563"/>
      <c r="E31" s="563"/>
      <c r="F31" s="563"/>
      <c r="G31" s="563"/>
      <c r="H31" s="563"/>
      <c r="I31" s="563"/>
      <c r="J31" s="563"/>
      <c r="K31" s="563"/>
      <c r="L31" s="607" t="s">
        <v>285</v>
      </c>
    </row>
    <row r="32" spans="2:12" ht="15.75">
      <c r="B32" s="531" t="s">
        <v>56</v>
      </c>
      <c r="C32" s="601" t="s">
        <v>301</v>
      </c>
      <c r="D32" s="565" t="s">
        <v>286</v>
      </c>
      <c r="E32" s="566" t="s">
        <v>287</v>
      </c>
      <c r="F32" s="534"/>
      <c r="G32" s="535" t="s">
        <v>276</v>
      </c>
      <c r="H32" s="535"/>
      <c r="I32" s="536" t="s">
        <v>277</v>
      </c>
      <c r="J32" s="536"/>
      <c r="K32" s="536"/>
      <c r="L32" s="537"/>
    </row>
    <row r="33" spans="2:12" ht="15.75">
      <c r="B33" s="538">
        <v>100</v>
      </c>
      <c r="C33" s="547" t="s">
        <v>288</v>
      </c>
      <c r="D33" s="567">
        <v>45</v>
      </c>
      <c r="E33" s="568" t="s">
        <v>289</v>
      </c>
      <c r="F33" s="534">
        <f>IF(ISBLANK(D33),0,D33/INDEX(B37:G37,MATCH(E33,B36:G36,0)))</f>
        <v>0.045</v>
      </c>
      <c r="G33" s="569">
        <f>F33*B33</f>
        <v>4.5</v>
      </c>
      <c r="H33" s="569"/>
      <c r="I33" s="602">
        <f>IF(G33=0,0,INT(G33/F34))</f>
        <v>12</v>
      </c>
      <c r="J33" s="608" t="str">
        <f>C32</f>
        <v>Saucières</v>
      </c>
      <c r="K33" s="570">
        <f>G33-(I33*F34)</f>
        <v>0.3000000000000007</v>
      </c>
      <c r="L33" s="571"/>
    </row>
    <row r="34" spans="2:12" ht="15.75">
      <c r="B34" s="538"/>
      <c r="C34" s="547" t="s">
        <v>283</v>
      </c>
      <c r="D34" s="609">
        <v>35</v>
      </c>
      <c r="E34" s="568" t="s">
        <v>293</v>
      </c>
      <c r="F34" s="534">
        <f>IF(ISBLANK(D34),0,D34/INDEX(B37:G37,MATCH(E34,B36:G36,0)))</f>
        <v>0.35</v>
      </c>
      <c r="G34" s="569"/>
      <c r="H34" s="569"/>
      <c r="I34" s="602"/>
      <c r="J34" s="608"/>
      <c r="K34" s="570"/>
      <c r="L34" s="571"/>
    </row>
    <row r="35" spans="2:12" ht="12.75">
      <c r="B35" s="574"/>
      <c r="C35" s="575"/>
      <c r="D35" s="576"/>
      <c r="E35" s="577"/>
      <c r="F35" s="578"/>
      <c r="G35" s="579"/>
      <c r="H35" s="580"/>
      <c r="I35" s="581"/>
      <c r="J35" s="581"/>
      <c r="K35" s="581"/>
      <c r="L35" s="582" t="s">
        <v>290</v>
      </c>
    </row>
    <row r="36" spans="2:12" ht="15">
      <c r="B36" s="583" t="s">
        <v>289</v>
      </c>
      <c r="C36" s="584" t="s">
        <v>57</v>
      </c>
      <c r="D36" s="584" t="s">
        <v>291</v>
      </c>
      <c r="E36" s="584" t="s">
        <v>292</v>
      </c>
      <c r="F36" s="584" t="s">
        <v>293</v>
      </c>
      <c r="G36" s="585" t="s">
        <v>294</v>
      </c>
      <c r="H36" s="586" t="s">
        <v>295</v>
      </c>
      <c r="I36" s="587"/>
      <c r="J36" s="587"/>
      <c r="K36" s="587"/>
      <c r="L36" s="588"/>
    </row>
    <row r="37" spans="2:12" ht="13.5" thickBot="1">
      <c r="B37" s="589">
        <v>1000</v>
      </c>
      <c r="C37" s="590">
        <v>1</v>
      </c>
      <c r="D37" s="590">
        <v>1</v>
      </c>
      <c r="E37" s="590">
        <v>10</v>
      </c>
      <c r="F37" s="590">
        <v>100</v>
      </c>
      <c r="G37" s="591">
        <v>1000</v>
      </c>
      <c r="H37" s="592"/>
      <c r="I37" s="593"/>
      <c r="J37" s="593"/>
      <c r="K37" s="593"/>
      <c r="L37" s="594"/>
    </row>
    <row r="38" spans="2:13" ht="12.75">
      <c r="B38" s="595">
        <v>14</v>
      </c>
      <c r="C38" s="595">
        <v>25</v>
      </c>
      <c r="D38" s="595">
        <v>14</v>
      </c>
      <c r="E38" s="595">
        <v>14</v>
      </c>
      <c r="F38" s="596">
        <v>0.5</v>
      </c>
      <c r="G38" s="595">
        <v>11</v>
      </c>
      <c r="H38" s="595">
        <v>11</v>
      </c>
      <c r="I38" s="595">
        <v>6</v>
      </c>
      <c r="J38" s="595">
        <v>11</v>
      </c>
      <c r="K38" s="595">
        <v>11</v>
      </c>
      <c r="L38" s="595">
        <v>11</v>
      </c>
      <c r="M38" s="597" t="s">
        <v>296</v>
      </c>
    </row>
    <row r="39" spans="2:13" ht="12.75">
      <c r="B39" s="598">
        <f ca="1">CELL("largeur",B39)</f>
        <v>11</v>
      </c>
      <c r="C39" s="598">
        <f aca="true" ca="1" t="shared" si="1" ref="C39:L39">CELL("largeur",C39)</f>
        <v>11</v>
      </c>
      <c r="D39" s="598">
        <f ca="1">CELL("largeur",D39)</f>
        <v>11</v>
      </c>
      <c r="E39" s="598">
        <f ca="1">CELL("largeur",E39)</f>
        <v>11</v>
      </c>
      <c r="F39" s="598">
        <f ca="1" t="shared" si="1"/>
        <v>11</v>
      </c>
      <c r="G39" s="598">
        <f ca="1" t="shared" si="1"/>
        <v>11</v>
      </c>
      <c r="H39" s="598">
        <f ca="1" t="shared" si="1"/>
        <v>11</v>
      </c>
      <c r="I39" s="598">
        <f ca="1">CELL("largeur",I39)</f>
        <v>11</v>
      </c>
      <c r="J39" s="598">
        <f ca="1">CELL("largeur",J39)</f>
        <v>11</v>
      </c>
      <c r="K39" s="598">
        <f ca="1" t="shared" si="1"/>
        <v>11</v>
      </c>
      <c r="L39" s="598">
        <f ca="1" t="shared" si="1"/>
        <v>11</v>
      </c>
      <c r="M39" s="597" t="s">
        <v>297</v>
      </c>
    </row>
    <row r="40" spans="2:13" ht="13.5" thickBot="1">
      <c r="B40" s="524"/>
      <c r="C40" s="524"/>
      <c r="D40" s="524"/>
      <c r="E40" s="524"/>
      <c r="F40" s="524"/>
      <c r="G40" s="524"/>
      <c r="H40" s="524"/>
      <c r="I40" s="524"/>
      <c r="J40" s="524">
        <v>1</v>
      </c>
      <c r="K40" s="524">
        <v>1</v>
      </c>
      <c r="L40" s="524">
        <v>1</v>
      </c>
      <c r="M40" s="524">
        <v>1</v>
      </c>
    </row>
    <row r="41" spans="2:13" ht="23.25">
      <c r="B41" s="521" t="s">
        <v>302</v>
      </c>
      <c r="C41" s="522"/>
      <c r="D41" s="522"/>
      <c r="E41" s="522"/>
      <c r="F41" s="522"/>
      <c r="G41" s="522"/>
      <c r="H41" s="522"/>
      <c r="I41" s="522"/>
      <c r="J41" s="522"/>
      <c r="K41" s="522"/>
      <c r="L41" s="523"/>
      <c r="M41" s="524">
        <v>1</v>
      </c>
    </row>
    <row r="42" spans="2:13" ht="18.75">
      <c r="B42" s="525" t="s">
        <v>303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7"/>
      <c r="M42" s="524">
        <v>1</v>
      </c>
    </row>
    <row r="43" spans="2:13" ht="18.75">
      <c r="B43" s="599" t="s">
        <v>304</v>
      </c>
      <c r="C43" s="610"/>
      <c r="D43" s="610"/>
      <c r="E43" s="610"/>
      <c r="F43" s="610"/>
      <c r="G43" s="610"/>
      <c r="H43" s="610"/>
      <c r="I43" s="610"/>
      <c r="J43" s="610"/>
      <c r="K43" s="610"/>
      <c r="L43" s="611" t="s">
        <v>272</v>
      </c>
      <c r="M43" s="524">
        <v>1</v>
      </c>
    </row>
    <row r="44" spans="2:13" ht="15.75">
      <c r="B44" s="531" t="s">
        <v>56</v>
      </c>
      <c r="C44" s="601" t="s">
        <v>305</v>
      </c>
      <c r="D44" s="532" t="s">
        <v>274</v>
      </c>
      <c r="E44" s="533" t="s">
        <v>275</v>
      </c>
      <c r="F44" s="534"/>
      <c r="G44" s="535" t="s">
        <v>276</v>
      </c>
      <c r="H44" s="535"/>
      <c r="I44" s="536" t="s">
        <v>306</v>
      </c>
      <c r="J44" s="536"/>
      <c r="K44" s="536"/>
      <c r="L44" s="537"/>
      <c r="M44" s="524">
        <v>1</v>
      </c>
    </row>
    <row r="45" spans="2:13" ht="15.75">
      <c r="B45" s="538">
        <v>100</v>
      </c>
      <c r="C45" s="539" t="s">
        <v>307</v>
      </c>
      <c r="D45" s="540">
        <v>1.5</v>
      </c>
      <c r="E45" s="541" t="s">
        <v>282</v>
      </c>
      <c r="F45" s="534"/>
      <c r="G45" s="542">
        <f>D45*B45</f>
        <v>150</v>
      </c>
      <c r="H45" s="543" t="str">
        <f>E45</f>
        <v>parts</v>
      </c>
      <c r="I45" s="602">
        <f>IF(B45=0,0,INT(G45/D46))</f>
        <v>9</v>
      </c>
      <c r="J45" s="603" t="str">
        <f>C44</f>
        <v>Tartes</v>
      </c>
      <c r="K45" s="545">
        <f>G45-(I45*D46)</f>
        <v>6</v>
      </c>
      <c r="L45" s="546" t="str">
        <f>E45</f>
        <v>parts</v>
      </c>
      <c r="M45" s="524">
        <v>1</v>
      </c>
    </row>
    <row r="46" spans="2:13" ht="15.75">
      <c r="B46" s="538"/>
      <c r="C46" s="547" t="s">
        <v>308</v>
      </c>
      <c r="D46" s="548">
        <v>16</v>
      </c>
      <c r="E46" s="604" t="str">
        <f>E45</f>
        <v>parts</v>
      </c>
      <c r="F46" s="534"/>
      <c r="G46" s="542"/>
      <c r="H46" s="543"/>
      <c r="I46" s="602"/>
      <c r="J46" s="603"/>
      <c r="K46" s="545"/>
      <c r="L46" s="546"/>
      <c r="M46" s="524">
        <v>1</v>
      </c>
    </row>
    <row r="47" spans="2:13" ht="12.75">
      <c r="B47" s="549"/>
      <c r="C47" s="557"/>
      <c r="D47" s="558"/>
      <c r="E47" s="559"/>
      <c r="F47" s="551"/>
      <c r="G47" s="560"/>
      <c r="H47" s="550"/>
      <c r="I47" s="550"/>
      <c r="J47" s="550"/>
      <c r="K47" s="550"/>
      <c r="L47" s="605" t="s">
        <v>284</v>
      </c>
      <c r="M47" s="524">
        <v>1</v>
      </c>
    </row>
    <row r="48" spans="2:13" ht="18.75">
      <c r="B48" s="606" t="s">
        <v>309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3" t="s">
        <v>285</v>
      </c>
      <c r="M48" s="524">
        <v>1</v>
      </c>
    </row>
    <row r="49" spans="2:13" ht="15.75">
      <c r="B49" s="531" t="s">
        <v>56</v>
      </c>
      <c r="C49" s="601" t="s">
        <v>301</v>
      </c>
      <c r="D49" s="565" t="s">
        <v>286</v>
      </c>
      <c r="E49" s="566" t="s">
        <v>287</v>
      </c>
      <c r="F49" s="534"/>
      <c r="G49" s="535" t="s">
        <v>276</v>
      </c>
      <c r="H49" s="535"/>
      <c r="I49" s="536" t="s">
        <v>306</v>
      </c>
      <c r="J49" s="536"/>
      <c r="K49" s="536"/>
      <c r="L49" s="537"/>
      <c r="M49" s="524">
        <v>1</v>
      </c>
    </row>
    <row r="50" spans="2:13" ht="15.75">
      <c r="B50" s="538">
        <v>100</v>
      </c>
      <c r="C50" s="547" t="s">
        <v>288</v>
      </c>
      <c r="D50" s="567">
        <v>70</v>
      </c>
      <c r="E50" s="568" t="s">
        <v>289</v>
      </c>
      <c r="F50" s="534">
        <f>IF(ISBLANK(D50),0,D50/INDEX(B54:G54,MATCH(E50,B53:G53,0)))</f>
        <v>0.07</v>
      </c>
      <c r="G50" s="569">
        <f>F50*B50</f>
        <v>7.000000000000001</v>
      </c>
      <c r="H50" s="569"/>
      <c r="I50" s="602">
        <f>IF(G50=0,0,INT(G50/F51))</f>
        <v>28</v>
      </c>
      <c r="J50" s="608" t="str">
        <f>C49</f>
        <v>Saucières</v>
      </c>
      <c r="K50" s="570">
        <f>G50-(I50*F51)</f>
        <v>0</v>
      </c>
      <c r="L50" s="571"/>
      <c r="M50" s="524">
        <v>1</v>
      </c>
    </row>
    <row r="51" spans="2:13" ht="15.75">
      <c r="B51" s="538"/>
      <c r="C51" s="547" t="s">
        <v>283</v>
      </c>
      <c r="D51" s="609">
        <v>25</v>
      </c>
      <c r="E51" s="568" t="s">
        <v>293</v>
      </c>
      <c r="F51" s="534">
        <f>IF(ISBLANK(D51),0,D51/INDEX(B54:G54,MATCH(E51,B53:G53,0)))</f>
        <v>0.25</v>
      </c>
      <c r="G51" s="569"/>
      <c r="H51" s="569"/>
      <c r="I51" s="602"/>
      <c r="J51" s="608"/>
      <c r="K51" s="570"/>
      <c r="L51" s="571"/>
      <c r="M51" s="524">
        <v>1</v>
      </c>
    </row>
    <row r="52" spans="2:13" ht="12.75">
      <c r="B52" s="574"/>
      <c r="C52" s="575"/>
      <c r="D52" s="576"/>
      <c r="E52" s="577"/>
      <c r="F52" s="578"/>
      <c r="G52" s="579"/>
      <c r="H52" s="580"/>
      <c r="I52" s="581"/>
      <c r="J52" s="581"/>
      <c r="K52" s="581"/>
      <c r="L52" s="582" t="s">
        <v>290</v>
      </c>
      <c r="M52" s="524">
        <v>1</v>
      </c>
    </row>
    <row r="53" spans="2:13" ht="15">
      <c r="B53" s="583" t="s">
        <v>289</v>
      </c>
      <c r="C53" s="584" t="s">
        <v>57</v>
      </c>
      <c r="D53" s="584" t="s">
        <v>291</v>
      </c>
      <c r="E53" s="584" t="s">
        <v>292</v>
      </c>
      <c r="F53" s="584" t="s">
        <v>293</v>
      </c>
      <c r="G53" s="585" t="s">
        <v>294</v>
      </c>
      <c r="H53" s="586" t="s">
        <v>295</v>
      </c>
      <c r="I53" s="587"/>
      <c r="J53" s="587"/>
      <c r="K53" s="587"/>
      <c r="L53" s="588"/>
      <c r="M53" s="524">
        <v>1</v>
      </c>
    </row>
    <row r="54" spans="2:13" ht="13.5" thickBot="1">
      <c r="B54" s="589">
        <v>1000</v>
      </c>
      <c r="C54" s="590">
        <v>1</v>
      </c>
      <c r="D54" s="590">
        <v>1</v>
      </c>
      <c r="E54" s="590">
        <v>10</v>
      </c>
      <c r="F54" s="590">
        <v>100</v>
      </c>
      <c r="G54" s="591">
        <v>1000</v>
      </c>
      <c r="H54" s="592"/>
      <c r="I54" s="593"/>
      <c r="J54" s="593"/>
      <c r="K54" s="593"/>
      <c r="L54" s="594"/>
      <c r="M54" s="524">
        <v>1</v>
      </c>
    </row>
    <row r="55" spans="2:13" ht="12.75">
      <c r="B55" s="595">
        <v>14</v>
      </c>
      <c r="C55" s="595">
        <v>25</v>
      </c>
      <c r="D55" s="595">
        <v>14</v>
      </c>
      <c r="E55" s="595">
        <v>14</v>
      </c>
      <c r="F55" s="596">
        <v>0.5</v>
      </c>
      <c r="G55" s="595">
        <v>11</v>
      </c>
      <c r="H55" s="595">
        <v>11</v>
      </c>
      <c r="I55" s="595">
        <v>6</v>
      </c>
      <c r="J55" s="595">
        <v>11</v>
      </c>
      <c r="K55" s="595">
        <v>11</v>
      </c>
      <c r="L55" s="595">
        <v>11</v>
      </c>
      <c r="M55" s="524">
        <v>1</v>
      </c>
    </row>
    <row r="56" spans="2:13" ht="12.75">
      <c r="B56" s="598">
        <f ca="1">CELL("largeur",B56)</f>
        <v>11</v>
      </c>
      <c r="C56" s="598">
        <f aca="true" ca="1" t="shared" si="2" ref="C56:L56">CELL("largeur",C56)</f>
        <v>11</v>
      </c>
      <c r="D56" s="598">
        <f ca="1">CELL("largeur",D56)</f>
        <v>11</v>
      </c>
      <c r="E56" s="598">
        <f ca="1">CELL("largeur",E56)</f>
        <v>11</v>
      </c>
      <c r="F56" s="598">
        <f ca="1" t="shared" si="2"/>
        <v>11</v>
      </c>
      <c r="G56" s="598">
        <f ca="1" t="shared" si="2"/>
        <v>11</v>
      </c>
      <c r="H56" s="598">
        <f ca="1" t="shared" si="2"/>
        <v>11</v>
      </c>
      <c r="I56" s="598">
        <f ca="1">CELL("largeur",I56)</f>
        <v>11</v>
      </c>
      <c r="J56" s="598">
        <f ca="1">CELL("largeur",J56)</f>
        <v>11</v>
      </c>
      <c r="K56" s="598">
        <f ca="1" t="shared" si="2"/>
        <v>11</v>
      </c>
      <c r="L56" s="598">
        <f ca="1" t="shared" si="2"/>
        <v>11</v>
      </c>
      <c r="M56" s="524">
        <v>1</v>
      </c>
    </row>
    <row r="57" spans="2:13" ht="12.75">
      <c r="B57" s="524"/>
      <c r="C57" s="524"/>
      <c r="D57" s="524"/>
      <c r="E57" s="524"/>
      <c r="F57" s="524"/>
      <c r="G57" s="524"/>
      <c r="H57" s="524"/>
      <c r="I57" s="524"/>
      <c r="J57" s="524">
        <v>1</v>
      </c>
      <c r="K57" s="524">
        <v>1</v>
      </c>
      <c r="L57" s="524">
        <v>1</v>
      </c>
      <c r="M57" s="524">
        <v>1</v>
      </c>
    </row>
  </sheetData>
  <sheetProtection/>
  <mergeCells count="60">
    <mergeCell ref="H53:L54"/>
    <mergeCell ref="K45:K46"/>
    <mergeCell ref="L45:L46"/>
    <mergeCell ref="G49:H49"/>
    <mergeCell ref="I49:L49"/>
    <mergeCell ref="B50:B51"/>
    <mergeCell ref="G50:H51"/>
    <mergeCell ref="I50:I51"/>
    <mergeCell ref="J50:J51"/>
    <mergeCell ref="K50:K51"/>
    <mergeCell ref="H36:L37"/>
    <mergeCell ref="B41:L41"/>
    <mergeCell ref="B42:L42"/>
    <mergeCell ref="G44:H44"/>
    <mergeCell ref="I44:L44"/>
    <mergeCell ref="B45:B46"/>
    <mergeCell ref="G45:G46"/>
    <mergeCell ref="H45:H46"/>
    <mergeCell ref="I45:I46"/>
    <mergeCell ref="J45:J46"/>
    <mergeCell ref="G32:H32"/>
    <mergeCell ref="I32:L32"/>
    <mergeCell ref="B33:B34"/>
    <mergeCell ref="G33:H34"/>
    <mergeCell ref="I33:I34"/>
    <mergeCell ref="J33:J34"/>
    <mergeCell ref="K33:K34"/>
    <mergeCell ref="B25:L25"/>
    <mergeCell ref="G27:H27"/>
    <mergeCell ref="I27:L27"/>
    <mergeCell ref="B28:B29"/>
    <mergeCell ref="G28:G29"/>
    <mergeCell ref="H28:H29"/>
    <mergeCell ref="I28:I29"/>
    <mergeCell ref="J28:J29"/>
    <mergeCell ref="K28:K29"/>
    <mergeCell ref="L28:L29"/>
    <mergeCell ref="B16:B17"/>
    <mergeCell ref="G16:H17"/>
    <mergeCell ref="I16:I17"/>
    <mergeCell ref="J16:J17"/>
    <mergeCell ref="H19:K20"/>
    <mergeCell ref="B24:L24"/>
    <mergeCell ref="G11:G12"/>
    <mergeCell ref="H11:H12"/>
    <mergeCell ref="I11:I12"/>
    <mergeCell ref="J11:J12"/>
    <mergeCell ref="K11:K12"/>
    <mergeCell ref="G15:H15"/>
    <mergeCell ref="I15:K15"/>
    <mergeCell ref="B4:K4"/>
    <mergeCell ref="B5:K5"/>
    <mergeCell ref="G7:H7"/>
    <mergeCell ref="I7:K7"/>
    <mergeCell ref="B8:B9"/>
    <mergeCell ref="G8:G9"/>
    <mergeCell ref="H8:H9"/>
    <mergeCell ref="I8:I9"/>
    <mergeCell ref="J8:J9"/>
    <mergeCell ref="K8:K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8"/>
  <sheetViews>
    <sheetView showZeros="0" zoomScalePageLayoutView="0" workbookViewId="0" topLeftCell="A4">
      <selection activeCell="Q25" sqref="Q25"/>
    </sheetView>
  </sheetViews>
  <sheetFormatPr defaultColWidth="11.421875" defaultRowHeight="12.75"/>
  <cols>
    <col min="1" max="1" width="1.7109375" style="1" customWidth="1"/>
    <col min="2" max="2" width="11.421875" style="1" customWidth="1"/>
    <col min="3" max="3" width="15.28125" style="1" bestFit="1" customWidth="1"/>
    <col min="4" max="4" width="10.57421875" style="1" customWidth="1"/>
    <col min="5" max="5" width="19.00390625" style="1" customWidth="1"/>
    <col min="6" max="8" width="9.7109375" style="1" customWidth="1"/>
    <col min="9" max="9" width="10.00390625" style="36" customWidth="1"/>
    <col min="10" max="11" width="9.7109375" style="1" customWidth="1"/>
    <col min="12" max="12" width="7.8515625" style="1" customWidth="1"/>
    <col min="13" max="16384" width="11.421875" style="1" customWidth="1"/>
  </cols>
  <sheetData>
    <row r="1" spans="1:12" ht="9" customHeight="1">
      <c r="A1" s="36"/>
      <c r="B1" s="37"/>
      <c r="C1" s="36"/>
      <c r="D1" s="36"/>
      <c r="E1" s="36"/>
      <c r="F1" s="36"/>
      <c r="G1" s="36"/>
      <c r="H1" s="36"/>
      <c r="J1" s="36"/>
      <c r="K1" s="36"/>
      <c r="L1" s="36"/>
    </row>
    <row r="2" spans="2:12" ht="26.25">
      <c r="B2" s="4" t="s">
        <v>11</v>
      </c>
      <c r="C2" s="2">
        <f ca="1">NOW()</f>
        <v>45233.41443240741</v>
      </c>
      <c r="D2" s="511" t="s">
        <v>257</v>
      </c>
      <c r="E2" s="512"/>
      <c r="F2" s="512"/>
      <c r="G2" s="512"/>
      <c r="H2" s="512"/>
      <c r="I2" s="512"/>
      <c r="J2" s="54" t="s">
        <v>203</v>
      </c>
      <c r="K2" s="66" t="s">
        <v>226</v>
      </c>
      <c r="L2" s="65">
        <v>1</v>
      </c>
    </row>
    <row r="3" spans="2:12" ht="9.75" customHeight="1">
      <c r="B3" s="3"/>
      <c r="C3" s="3"/>
      <c r="D3" s="3"/>
      <c r="E3" s="3"/>
      <c r="F3" s="3"/>
      <c r="G3" s="3"/>
      <c r="H3" s="3"/>
      <c r="J3" s="3"/>
      <c r="K3" s="3"/>
      <c r="L3" s="3"/>
    </row>
    <row r="4" spans="2:12" ht="16.5" customHeight="1">
      <c r="B4" s="513" t="s">
        <v>228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2:12" ht="16.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2:12" ht="16.5" customHeight="1" thickBot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</row>
    <row r="7" spans="2:14" ht="15" customHeight="1">
      <c r="B7" s="204" t="str">
        <f aca="true" t="shared" si="0" ref="B7:L7">SUBSTITUTE(ADDRESS(1,COLUMN(),4),"1","")</f>
        <v>B</v>
      </c>
      <c r="C7" s="205" t="str">
        <f t="shared" si="0"/>
        <v>C</v>
      </c>
      <c r="D7" s="205" t="str">
        <f t="shared" si="0"/>
        <v>D</v>
      </c>
      <c r="E7" s="205" t="str">
        <f t="shared" si="0"/>
        <v>E</v>
      </c>
      <c r="F7" s="205" t="str">
        <f t="shared" si="0"/>
        <v>F</v>
      </c>
      <c r="G7" s="205" t="str">
        <f t="shared" si="0"/>
        <v>G</v>
      </c>
      <c r="H7" s="205" t="str">
        <f t="shared" si="0"/>
        <v>H</v>
      </c>
      <c r="I7" s="205" t="str">
        <f t="shared" si="0"/>
        <v>I</v>
      </c>
      <c r="J7" s="205" t="str">
        <f t="shared" si="0"/>
        <v>J</v>
      </c>
      <c r="K7" s="205" t="str">
        <f t="shared" si="0"/>
        <v>K</v>
      </c>
      <c r="L7" s="206" t="str">
        <f t="shared" si="0"/>
        <v>L</v>
      </c>
      <c r="N7" s="112" t="s">
        <v>240</v>
      </c>
    </row>
    <row r="8" spans="2:12" ht="15" customHeight="1">
      <c r="B8" s="105" t="str">
        <f ca="1">CELL("nomfichier")</f>
        <v>D:\Données\1.UPRT\0-UPRT.fait\uprt-php\www\mesimages\fichiers-uprt\re-recettes\re-hors-oeuvres-maj-02-2015\[re-fiche-conditionnement.xls]complément</v>
      </c>
      <c r="C8" s="56"/>
      <c r="D8" s="56"/>
      <c r="E8" s="57"/>
      <c r="F8" s="57"/>
      <c r="G8" s="57"/>
      <c r="H8" s="57"/>
      <c r="I8" s="57"/>
      <c r="J8" s="57"/>
      <c r="K8" s="57"/>
      <c r="L8" s="207"/>
    </row>
    <row r="9" spans="2:21" ht="15" customHeight="1">
      <c r="B9" s="489" t="s">
        <v>8</v>
      </c>
      <c r="C9" s="490"/>
      <c r="D9" s="490"/>
      <c r="E9" s="491"/>
      <c r="F9" s="498" t="s">
        <v>68</v>
      </c>
      <c r="G9" s="498" t="s">
        <v>69</v>
      </c>
      <c r="H9" s="498" t="s">
        <v>70</v>
      </c>
      <c r="I9" s="501" t="s">
        <v>15</v>
      </c>
      <c r="J9" s="504" t="s">
        <v>71</v>
      </c>
      <c r="K9" s="515" t="s">
        <v>72</v>
      </c>
      <c r="L9" s="518" t="s">
        <v>200</v>
      </c>
      <c r="N9" s="418" t="s">
        <v>266</v>
      </c>
      <c r="O9" s="418"/>
      <c r="P9" s="418"/>
      <c r="Q9" s="418"/>
      <c r="R9" s="418"/>
      <c r="S9" s="418"/>
      <c r="T9" s="418"/>
      <c r="U9" s="418"/>
    </row>
    <row r="10" spans="2:21" ht="15" customHeight="1">
      <c r="B10" s="492"/>
      <c r="C10" s="493"/>
      <c r="D10" s="493"/>
      <c r="E10" s="494"/>
      <c r="F10" s="499"/>
      <c r="G10" s="499"/>
      <c r="H10" s="499"/>
      <c r="I10" s="502"/>
      <c r="J10" s="505"/>
      <c r="K10" s="516"/>
      <c r="L10" s="519"/>
      <c r="N10" s="418" t="s">
        <v>267</v>
      </c>
      <c r="O10" s="418"/>
      <c r="P10" s="418"/>
      <c r="Q10" s="418"/>
      <c r="R10" s="418"/>
      <c r="S10" s="418"/>
      <c r="T10" s="418"/>
      <c r="U10" s="418"/>
    </row>
    <row r="11" spans="2:21" ht="15" customHeight="1">
      <c r="B11" s="492"/>
      <c r="C11" s="493"/>
      <c r="D11" s="493"/>
      <c r="E11" s="494"/>
      <c r="F11" s="499"/>
      <c r="G11" s="499"/>
      <c r="H11" s="499"/>
      <c r="I11" s="502"/>
      <c r="J11" s="505"/>
      <c r="K11" s="516"/>
      <c r="L11" s="519"/>
      <c r="N11" s="418" t="s">
        <v>268</v>
      </c>
      <c r="O11" s="418"/>
      <c r="P11" s="418"/>
      <c r="Q11" s="418"/>
      <c r="R11" s="418"/>
      <c r="S11" s="418"/>
      <c r="T11" s="418"/>
      <c r="U11" s="418"/>
    </row>
    <row r="12" spans="2:21" ht="15" customHeight="1">
      <c r="B12" s="492"/>
      <c r="C12" s="493"/>
      <c r="D12" s="493"/>
      <c r="E12" s="494"/>
      <c r="F12" s="499"/>
      <c r="G12" s="499"/>
      <c r="H12" s="499"/>
      <c r="I12" s="502"/>
      <c r="J12" s="505"/>
      <c r="K12" s="516"/>
      <c r="L12" s="519"/>
      <c r="N12" s="418" t="s">
        <v>269</v>
      </c>
      <c r="O12" s="418"/>
      <c r="P12" s="418"/>
      <c r="Q12" s="418"/>
      <c r="R12" s="418"/>
      <c r="S12" s="418"/>
      <c r="T12" s="418"/>
      <c r="U12" s="418"/>
    </row>
    <row r="13" spans="2:12" ht="15" customHeight="1">
      <c r="B13" s="492"/>
      <c r="C13" s="493"/>
      <c r="D13" s="493"/>
      <c r="E13" s="494"/>
      <c r="F13" s="499"/>
      <c r="G13" s="499"/>
      <c r="H13" s="499"/>
      <c r="I13" s="502"/>
      <c r="J13" s="505"/>
      <c r="K13" s="516"/>
      <c r="L13" s="519"/>
    </row>
    <row r="14" spans="2:12" ht="15" customHeight="1">
      <c r="B14" s="492"/>
      <c r="C14" s="493"/>
      <c r="D14" s="493"/>
      <c r="E14" s="494"/>
      <c r="F14" s="499"/>
      <c r="G14" s="499"/>
      <c r="H14" s="499"/>
      <c r="I14" s="502"/>
      <c r="J14" s="505"/>
      <c r="K14" s="516"/>
      <c r="L14" s="519"/>
    </row>
    <row r="15" spans="2:12" ht="15" customHeight="1">
      <c r="B15" s="495"/>
      <c r="C15" s="496"/>
      <c r="D15" s="496"/>
      <c r="E15" s="497"/>
      <c r="F15" s="500"/>
      <c r="G15" s="500"/>
      <c r="H15" s="500"/>
      <c r="I15" s="503"/>
      <c r="J15" s="506"/>
      <c r="K15" s="517"/>
      <c r="L15" s="520"/>
    </row>
    <row r="16" spans="2:12" ht="15" customHeight="1">
      <c r="B16" s="208" t="s">
        <v>23</v>
      </c>
      <c r="C16" s="48"/>
      <c r="D16" s="48"/>
      <c r="E16" s="48"/>
      <c r="F16" s="49" t="s">
        <v>16</v>
      </c>
      <c r="G16" s="49" t="s">
        <v>17</v>
      </c>
      <c r="H16" s="50" t="s">
        <v>18</v>
      </c>
      <c r="I16" s="50" t="s">
        <v>21</v>
      </c>
      <c r="J16" s="49" t="s">
        <v>19</v>
      </c>
      <c r="K16" s="49" t="s">
        <v>20</v>
      </c>
      <c r="L16" s="209" t="s">
        <v>199</v>
      </c>
    </row>
    <row r="17" spans="2:12" ht="15" customHeight="1">
      <c r="B17" s="211"/>
      <c r="C17" s="34"/>
      <c r="D17" s="34"/>
      <c r="E17" s="187" t="s">
        <v>74</v>
      </c>
      <c r="F17" s="61">
        <v>0.04</v>
      </c>
      <c r="G17" s="61">
        <v>0.05</v>
      </c>
      <c r="H17" s="62">
        <v>0.08</v>
      </c>
      <c r="I17" s="64">
        <f>(H17*L17%)+H17</f>
        <v>0.088</v>
      </c>
      <c r="J17" s="63">
        <v>0.05</v>
      </c>
      <c r="K17" s="61">
        <v>0.05</v>
      </c>
      <c r="L17" s="212">
        <v>10</v>
      </c>
    </row>
    <row r="18" spans="1:12" s="53" customFormat="1" ht="15" customHeight="1">
      <c r="A18" s="1"/>
      <c r="B18" s="210"/>
      <c r="C18" s="507" t="s">
        <v>230</v>
      </c>
      <c r="D18" s="507"/>
      <c r="E18" s="507"/>
      <c r="F18" s="507"/>
      <c r="G18" s="507"/>
      <c r="H18" s="507"/>
      <c r="I18" s="507"/>
      <c r="J18" s="507"/>
      <c r="K18" s="507"/>
      <c r="L18" s="508"/>
    </row>
    <row r="19" spans="1:12" s="53" customFormat="1" ht="15" customHeight="1">
      <c r="A19" s="1"/>
      <c r="B19" s="210"/>
      <c r="C19" s="509"/>
      <c r="D19" s="509"/>
      <c r="E19" s="509"/>
      <c r="F19" s="509"/>
      <c r="G19" s="509"/>
      <c r="H19" s="509"/>
      <c r="I19" s="509"/>
      <c r="J19" s="509"/>
      <c r="K19" s="509"/>
      <c r="L19" s="510"/>
    </row>
    <row r="20" spans="2:12" ht="15" customHeight="1">
      <c r="B20" s="211"/>
      <c r="C20" s="189" t="s">
        <v>258</v>
      </c>
      <c r="D20" s="190"/>
      <c r="E20" s="191"/>
      <c r="F20" s="61">
        <v>0.25</v>
      </c>
      <c r="G20" s="61">
        <v>0.5</v>
      </c>
      <c r="H20" s="62">
        <v>0.5</v>
      </c>
      <c r="I20" s="64">
        <f aca="true" t="shared" si="1" ref="I20:I32">(H20*L20%)+H20</f>
        <v>0.55</v>
      </c>
      <c r="J20" s="63">
        <v>0.5</v>
      </c>
      <c r="K20" s="61">
        <v>0.5</v>
      </c>
      <c r="L20" s="212">
        <v>10</v>
      </c>
    </row>
    <row r="21" spans="2:12" ht="15" customHeight="1">
      <c r="B21" s="213"/>
      <c r="C21" s="189" t="s">
        <v>75</v>
      </c>
      <c r="D21" s="190"/>
      <c r="E21" s="191"/>
      <c r="F21" s="61">
        <v>0.05</v>
      </c>
      <c r="G21" s="61">
        <v>0.07</v>
      </c>
      <c r="H21" s="62">
        <v>0.1</v>
      </c>
      <c r="I21" s="64">
        <f t="shared" si="1"/>
        <v>0.11000000000000001</v>
      </c>
      <c r="J21" s="63">
        <v>0.07</v>
      </c>
      <c r="K21" s="61">
        <v>0.07</v>
      </c>
      <c r="L21" s="212">
        <v>10</v>
      </c>
    </row>
    <row r="22" spans="2:12" ht="15" customHeight="1">
      <c r="B22" s="211"/>
      <c r="C22" s="189" t="s">
        <v>76</v>
      </c>
      <c r="D22" s="190"/>
      <c r="E22" s="191"/>
      <c r="F22" s="61">
        <v>0.04</v>
      </c>
      <c r="G22" s="61">
        <v>0.06</v>
      </c>
      <c r="H22" s="62">
        <v>0.1</v>
      </c>
      <c r="I22" s="64">
        <f t="shared" si="1"/>
        <v>0.11000000000000001</v>
      </c>
      <c r="J22" s="63">
        <v>0.08</v>
      </c>
      <c r="K22" s="61">
        <v>0.08</v>
      </c>
      <c r="L22" s="212">
        <v>10</v>
      </c>
    </row>
    <row r="23" spans="2:12" ht="15" customHeight="1">
      <c r="B23" s="211"/>
      <c r="C23" s="189" t="s">
        <v>77</v>
      </c>
      <c r="D23" s="190"/>
      <c r="E23" s="191"/>
      <c r="F23" s="61">
        <v>0.06</v>
      </c>
      <c r="G23" s="61">
        <v>0.08</v>
      </c>
      <c r="H23" s="62">
        <v>0.1</v>
      </c>
      <c r="I23" s="64">
        <f t="shared" si="1"/>
        <v>0.11000000000000001</v>
      </c>
      <c r="J23" s="63">
        <v>0.09</v>
      </c>
      <c r="K23" s="61">
        <v>0.09</v>
      </c>
      <c r="L23" s="212">
        <v>10</v>
      </c>
    </row>
    <row r="24" spans="2:12" ht="15" customHeight="1">
      <c r="B24" s="211"/>
      <c r="C24" s="189" t="s">
        <v>78</v>
      </c>
      <c r="D24" s="190"/>
      <c r="E24" s="191"/>
      <c r="F24" s="61">
        <v>0.02</v>
      </c>
      <c r="G24" s="61">
        <v>0.03</v>
      </c>
      <c r="H24" s="62">
        <v>0.1</v>
      </c>
      <c r="I24" s="64">
        <f t="shared" si="1"/>
        <v>0.11000000000000001</v>
      </c>
      <c r="J24" s="63">
        <v>0.08</v>
      </c>
      <c r="K24" s="61">
        <v>0.08</v>
      </c>
      <c r="L24" s="212">
        <v>10</v>
      </c>
    </row>
    <row r="25" spans="2:12" ht="15" customHeight="1">
      <c r="B25" s="211"/>
      <c r="C25" s="189" t="s">
        <v>79</v>
      </c>
      <c r="D25" s="190"/>
      <c r="E25" s="191"/>
      <c r="F25" s="61">
        <v>0.12</v>
      </c>
      <c r="G25" s="61">
        <v>0.15</v>
      </c>
      <c r="H25" s="62">
        <v>0.18</v>
      </c>
      <c r="I25" s="64">
        <f t="shared" si="1"/>
        <v>0.19799999999999998</v>
      </c>
      <c r="J25" s="63">
        <v>0.15</v>
      </c>
      <c r="K25" s="61">
        <v>0.15</v>
      </c>
      <c r="L25" s="212">
        <v>10</v>
      </c>
    </row>
    <row r="26" spans="2:12" ht="15" customHeight="1">
      <c r="B26" s="211"/>
      <c r="C26" s="189" t="s">
        <v>259</v>
      </c>
      <c r="D26" s="190"/>
      <c r="E26" s="191"/>
      <c r="F26" s="61">
        <v>0.5</v>
      </c>
      <c r="G26" s="61">
        <v>0.5</v>
      </c>
      <c r="H26" s="62">
        <v>0.5</v>
      </c>
      <c r="I26" s="64">
        <f t="shared" si="1"/>
        <v>0.55</v>
      </c>
      <c r="J26" s="63">
        <v>0.5</v>
      </c>
      <c r="K26" s="61">
        <v>0.5</v>
      </c>
      <c r="L26" s="212">
        <v>10</v>
      </c>
    </row>
    <row r="27" spans="2:12" ht="15" customHeight="1">
      <c r="B27" s="211"/>
      <c r="C27" s="189" t="s">
        <v>80</v>
      </c>
      <c r="D27" s="190"/>
      <c r="E27" s="191"/>
      <c r="F27" s="61">
        <v>0.03</v>
      </c>
      <c r="G27" s="61">
        <v>0.05</v>
      </c>
      <c r="H27" s="62">
        <v>0.09</v>
      </c>
      <c r="I27" s="64">
        <f t="shared" si="1"/>
        <v>0.09899999999999999</v>
      </c>
      <c r="J27" s="63">
        <v>0.06</v>
      </c>
      <c r="K27" s="61">
        <v>0.06</v>
      </c>
      <c r="L27" s="212">
        <v>10</v>
      </c>
    </row>
    <row r="28" spans="2:12" ht="15" customHeight="1">
      <c r="B28" s="211"/>
      <c r="C28" s="189" t="s">
        <v>81</v>
      </c>
      <c r="D28" s="190"/>
      <c r="E28" s="191"/>
      <c r="F28" s="61">
        <v>0.025</v>
      </c>
      <c r="G28" s="61">
        <v>0.03</v>
      </c>
      <c r="H28" s="62">
        <v>0.05</v>
      </c>
      <c r="I28" s="64">
        <f t="shared" si="1"/>
        <v>0.05500000000000001</v>
      </c>
      <c r="J28" s="63">
        <v>0.03</v>
      </c>
      <c r="K28" s="61">
        <v>0.03</v>
      </c>
      <c r="L28" s="212">
        <v>10</v>
      </c>
    </row>
    <row r="29" spans="2:12" ht="15" customHeight="1">
      <c r="B29" s="211"/>
      <c r="C29" s="189" t="s">
        <v>82</v>
      </c>
      <c r="D29" s="190"/>
      <c r="E29" s="191"/>
      <c r="F29" s="61">
        <v>0.06</v>
      </c>
      <c r="G29" s="61">
        <v>0.08</v>
      </c>
      <c r="H29" s="62">
        <v>0.11</v>
      </c>
      <c r="I29" s="64">
        <f t="shared" si="1"/>
        <v>0.121</v>
      </c>
      <c r="J29" s="63">
        <v>0.08</v>
      </c>
      <c r="K29" s="61">
        <v>0.08</v>
      </c>
      <c r="L29" s="212">
        <v>10</v>
      </c>
    </row>
    <row r="30" spans="2:12" ht="15" customHeight="1">
      <c r="B30" s="211"/>
      <c r="C30" s="189" t="s">
        <v>83</v>
      </c>
      <c r="D30" s="190"/>
      <c r="E30" s="191"/>
      <c r="F30" s="61">
        <v>0.04</v>
      </c>
      <c r="G30" s="61">
        <v>0.06</v>
      </c>
      <c r="H30" s="62">
        <v>0.09</v>
      </c>
      <c r="I30" s="64">
        <f t="shared" si="1"/>
        <v>0.09899999999999999</v>
      </c>
      <c r="J30" s="63">
        <v>0.08</v>
      </c>
      <c r="K30" s="61">
        <v>0.08</v>
      </c>
      <c r="L30" s="212">
        <v>10</v>
      </c>
    </row>
    <row r="31" spans="2:12" ht="15" customHeight="1">
      <c r="B31" s="211"/>
      <c r="C31" s="189" t="s">
        <v>84</v>
      </c>
      <c r="D31" s="190"/>
      <c r="E31" s="191"/>
      <c r="F31" s="61">
        <v>0.04</v>
      </c>
      <c r="G31" s="61">
        <v>0.06</v>
      </c>
      <c r="H31" s="62">
        <v>0.09</v>
      </c>
      <c r="I31" s="64">
        <f t="shared" si="1"/>
        <v>0.09899999999999999</v>
      </c>
      <c r="J31" s="63">
        <v>0.08</v>
      </c>
      <c r="K31" s="61">
        <v>0.08</v>
      </c>
      <c r="L31" s="212">
        <v>10</v>
      </c>
    </row>
    <row r="32" spans="2:12" ht="15" customHeight="1">
      <c r="B32" s="211"/>
      <c r="C32" s="192" t="s">
        <v>85</v>
      </c>
      <c r="D32" s="193"/>
      <c r="E32" s="194"/>
      <c r="F32" s="61">
        <v>0.04</v>
      </c>
      <c r="G32" s="61">
        <v>0.06</v>
      </c>
      <c r="H32" s="62">
        <v>0.09</v>
      </c>
      <c r="I32" s="64">
        <f t="shared" si="1"/>
        <v>0.09899999999999999</v>
      </c>
      <c r="J32" s="63">
        <v>0.08</v>
      </c>
      <c r="K32" s="61">
        <v>0.08</v>
      </c>
      <c r="L32" s="212">
        <v>10</v>
      </c>
    </row>
    <row r="33" spans="1:12" s="53" customFormat="1" ht="15" customHeight="1">
      <c r="A33" s="1"/>
      <c r="B33" s="210"/>
      <c r="C33" s="507" t="s">
        <v>231</v>
      </c>
      <c r="D33" s="507"/>
      <c r="E33" s="507"/>
      <c r="F33" s="507"/>
      <c r="G33" s="507"/>
      <c r="H33" s="507"/>
      <c r="I33" s="507"/>
      <c r="J33" s="507"/>
      <c r="K33" s="507"/>
      <c r="L33" s="508"/>
    </row>
    <row r="34" spans="1:12" s="53" customFormat="1" ht="15" customHeight="1">
      <c r="A34" s="1"/>
      <c r="B34" s="210"/>
      <c r="C34" s="509"/>
      <c r="D34" s="509"/>
      <c r="E34" s="509"/>
      <c r="F34" s="509"/>
      <c r="G34" s="509"/>
      <c r="H34" s="509"/>
      <c r="I34" s="509"/>
      <c r="J34" s="509"/>
      <c r="K34" s="509"/>
      <c r="L34" s="510"/>
    </row>
    <row r="35" spans="2:12" ht="15" customHeight="1">
      <c r="B35" s="211"/>
      <c r="C35" s="196" t="s">
        <v>186</v>
      </c>
      <c r="D35" s="197"/>
      <c r="E35" s="191"/>
      <c r="F35" s="61">
        <v>0.125</v>
      </c>
      <c r="G35" s="61">
        <v>0.166</v>
      </c>
      <c r="H35" s="62">
        <v>0.25</v>
      </c>
      <c r="I35" s="64">
        <f aca="true" t="shared" si="2" ref="I35:I52">(H35*L35%)+H35</f>
        <v>0.275</v>
      </c>
      <c r="J35" s="63">
        <v>0.25</v>
      </c>
      <c r="K35" s="61">
        <v>0.25</v>
      </c>
      <c r="L35" s="212">
        <v>10</v>
      </c>
    </row>
    <row r="36" spans="2:12" ht="15" customHeight="1">
      <c r="B36" s="211"/>
      <c r="C36" s="196" t="s">
        <v>260</v>
      </c>
      <c r="D36" s="197"/>
      <c r="E36" s="191"/>
      <c r="F36" s="61">
        <v>0.5</v>
      </c>
      <c r="G36" s="61">
        <v>0.5</v>
      </c>
      <c r="H36" s="62">
        <v>1</v>
      </c>
      <c r="I36" s="64">
        <f t="shared" si="2"/>
        <v>1.1</v>
      </c>
      <c r="J36" s="63">
        <v>1</v>
      </c>
      <c r="K36" s="61">
        <v>1</v>
      </c>
      <c r="L36" s="212">
        <v>10</v>
      </c>
    </row>
    <row r="37" spans="2:12" ht="15" customHeight="1">
      <c r="B37" s="211"/>
      <c r="C37" s="196" t="s">
        <v>261</v>
      </c>
      <c r="D37" s="197"/>
      <c r="E37" s="191"/>
      <c r="F37" s="61">
        <v>0.05</v>
      </c>
      <c r="G37" s="61">
        <v>0.07</v>
      </c>
      <c r="H37" s="62">
        <v>0.09</v>
      </c>
      <c r="I37" s="64">
        <f t="shared" si="2"/>
        <v>0.09899999999999999</v>
      </c>
      <c r="J37" s="63">
        <v>0.08</v>
      </c>
      <c r="K37" s="61">
        <v>0.08</v>
      </c>
      <c r="L37" s="212">
        <v>10</v>
      </c>
    </row>
    <row r="38" spans="2:12" ht="15" customHeight="1">
      <c r="B38" s="211"/>
      <c r="C38" s="196" t="s">
        <v>86</v>
      </c>
      <c r="D38" s="197"/>
      <c r="E38" s="191"/>
      <c r="F38" s="61">
        <v>0.05</v>
      </c>
      <c r="G38" s="61">
        <v>0.07</v>
      </c>
      <c r="H38" s="62">
        <v>0.09</v>
      </c>
      <c r="I38" s="64">
        <f t="shared" si="2"/>
        <v>0.09899999999999999</v>
      </c>
      <c r="J38" s="63">
        <v>0.08</v>
      </c>
      <c r="K38" s="61">
        <v>0.08</v>
      </c>
      <c r="L38" s="212">
        <v>10</v>
      </c>
    </row>
    <row r="39" spans="2:12" ht="15" customHeight="1">
      <c r="B39" s="211"/>
      <c r="C39" s="196" t="s">
        <v>87</v>
      </c>
      <c r="D39" s="197"/>
      <c r="E39" s="191"/>
      <c r="F39" s="61">
        <v>0.05</v>
      </c>
      <c r="G39" s="61">
        <v>0.07</v>
      </c>
      <c r="H39" s="62">
        <v>0.1</v>
      </c>
      <c r="I39" s="64">
        <f t="shared" si="2"/>
        <v>0.11000000000000001</v>
      </c>
      <c r="J39" s="63">
        <v>0.08</v>
      </c>
      <c r="K39" s="61">
        <v>0.08</v>
      </c>
      <c r="L39" s="212">
        <v>10</v>
      </c>
    </row>
    <row r="40" spans="2:12" ht="15" customHeight="1">
      <c r="B40" s="211"/>
      <c r="C40" s="196" t="s">
        <v>88</v>
      </c>
      <c r="D40" s="197"/>
      <c r="E40" s="191"/>
      <c r="F40" s="61">
        <v>0.05</v>
      </c>
      <c r="G40" s="61">
        <v>0.07</v>
      </c>
      <c r="H40" s="62">
        <v>0.1</v>
      </c>
      <c r="I40" s="64">
        <f t="shared" si="2"/>
        <v>0.11000000000000001</v>
      </c>
      <c r="J40" s="63">
        <v>0.08</v>
      </c>
      <c r="K40" s="61">
        <v>0.08</v>
      </c>
      <c r="L40" s="212">
        <v>10</v>
      </c>
    </row>
    <row r="41" spans="2:12" ht="15" customHeight="1">
      <c r="B41" s="211"/>
      <c r="C41" s="196" t="s">
        <v>89</v>
      </c>
      <c r="D41" s="197"/>
      <c r="E41" s="191"/>
      <c r="F41" s="61">
        <v>0.05</v>
      </c>
      <c r="G41" s="61">
        <v>0.07</v>
      </c>
      <c r="H41" s="62">
        <v>0.11</v>
      </c>
      <c r="I41" s="64">
        <f t="shared" si="2"/>
        <v>0.121</v>
      </c>
      <c r="J41" s="63">
        <v>0.08</v>
      </c>
      <c r="K41" s="61">
        <v>0.08</v>
      </c>
      <c r="L41" s="212">
        <v>10</v>
      </c>
    </row>
    <row r="42" spans="2:12" ht="15" customHeight="1">
      <c r="B42" s="211"/>
      <c r="C42" s="196" t="s">
        <v>90</v>
      </c>
      <c r="D42" s="197"/>
      <c r="E42" s="191"/>
      <c r="F42" s="61">
        <v>0.05</v>
      </c>
      <c r="G42" s="61">
        <v>0.07</v>
      </c>
      <c r="H42" s="62">
        <v>0.1</v>
      </c>
      <c r="I42" s="64">
        <f t="shared" si="2"/>
        <v>0.11000000000000001</v>
      </c>
      <c r="J42" s="63">
        <v>0.08</v>
      </c>
      <c r="K42" s="61">
        <v>0.08</v>
      </c>
      <c r="L42" s="212">
        <v>10</v>
      </c>
    </row>
    <row r="43" spans="2:12" ht="15" customHeight="1">
      <c r="B43" s="211"/>
      <c r="C43" s="196" t="s">
        <v>91</v>
      </c>
      <c r="D43" s="197"/>
      <c r="E43" s="191"/>
      <c r="F43" s="61">
        <v>0.04</v>
      </c>
      <c r="G43" s="61">
        <v>0.06</v>
      </c>
      <c r="H43" s="62">
        <v>0.09</v>
      </c>
      <c r="I43" s="64">
        <f t="shared" si="2"/>
        <v>0.09899999999999999</v>
      </c>
      <c r="J43" s="63">
        <v>0.07</v>
      </c>
      <c r="K43" s="61">
        <v>0.07</v>
      </c>
      <c r="L43" s="212">
        <v>10</v>
      </c>
    </row>
    <row r="44" spans="2:12" ht="15" customHeight="1">
      <c r="B44" s="211"/>
      <c r="C44" s="196" t="s">
        <v>85</v>
      </c>
      <c r="D44" s="197"/>
      <c r="E44" s="191"/>
      <c r="F44" s="61">
        <v>0.04</v>
      </c>
      <c r="G44" s="61">
        <v>0.06</v>
      </c>
      <c r="H44" s="62">
        <v>0.09</v>
      </c>
      <c r="I44" s="64">
        <f t="shared" si="2"/>
        <v>0.09899999999999999</v>
      </c>
      <c r="J44" s="63">
        <v>0.07</v>
      </c>
      <c r="K44" s="61">
        <v>0.07</v>
      </c>
      <c r="L44" s="212">
        <v>10</v>
      </c>
    </row>
    <row r="45" spans="2:12" ht="15" customHeight="1">
      <c r="B45" s="211"/>
      <c r="C45" s="196" t="s">
        <v>92</v>
      </c>
      <c r="D45" s="197"/>
      <c r="E45" s="191"/>
      <c r="F45" s="61">
        <v>0.05</v>
      </c>
      <c r="G45" s="61">
        <v>0.07</v>
      </c>
      <c r="H45" s="62">
        <v>0.11</v>
      </c>
      <c r="I45" s="64">
        <f t="shared" si="2"/>
        <v>0.121</v>
      </c>
      <c r="J45" s="63">
        <v>0.08</v>
      </c>
      <c r="K45" s="61">
        <v>0.08</v>
      </c>
      <c r="L45" s="212">
        <v>10</v>
      </c>
    </row>
    <row r="46" spans="2:12" ht="15" customHeight="1">
      <c r="B46" s="211"/>
      <c r="C46" s="196" t="s">
        <v>93</v>
      </c>
      <c r="D46" s="197"/>
      <c r="E46" s="191"/>
      <c r="F46" s="61">
        <v>0.05</v>
      </c>
      <c r="G46" s="61">
        <v>0.07</v>
      </c>
      <c r="H46" s="62">
        <v>0.11</v>
      </c>
      <c r="I46" s="64">
        <f t="shared" si="2"/>
        <v>0.121</v>
      </c>
      <c r="J46" s="63">
        <v>0.08</v>
      </c>
      <c r="K46" s="61">
        <v>0.08</v>
      </c>
      <c r="L46" s="212">
        <v>10</v>
      </c>
    </row>
    <row r="47" spans="2:12" ht="15" customHeight="1">
      <c r="B47" s="211"/>
      <c r="C47" s="196" t="s">
        <v>94</v>
      </c>
      <c r="D47" s="197"/>
      <c r="E47" s="191"/>
      <c r="F47" s="61">
        <v>0.05</v>
      </c>
      <c r="G47" s="61">
        <v>0.07</v>
      </c>
      <c r="H47" s="62">
        <v>0.11</v>
      </c>
      <c r="I47" s="64">
        <f t="shared" si="2"/>
        <v>0.121</v>
      </c>
      <c r="J47" s="63">
        <v>0.08</v>
      </c>
      <c r="K47" s="61">
        <v>0.08</v>
      </c>
      <c r="L47" s="212">
        <v>10</v>
      </c>
    </row>
    <row r="48" spans="2:12" ht="15" customHeight="1">
      <c r="B48" s="211"/>
      <c r="C48" s="196" t="s">
        <v>95</v>
      </c>
      <c r="D48" s="197"/>
      <c r="E48" s="191"/>
      <c r="F48" s="61">
        <v>0.05</v>
      </c>
      <c r="G48" s="61">
        <v>0.07</v>
      </c>
      <c r="H48" s="62">
        <v>0.11</v>
      </c>
      <c r="I48" s="64">
        <f t="shared" si="2"/>
        <v>0.121</v>
      </c>
      <c r="J48" s="63">
        <v>0.07</v>
      </c>
      <c r="K48" s="61">
        <v>0.07</v>
      </c>
      <c r="L48" s="212">
        <v>10</v>
      </c>
    </row>
    <row r="49" spans="2:12" ht="15" customHeight="1">
      <c r="B49" s="211"/>
      <c r="C49" s="198" t="s">
        <v>96</v>
      </c>
      <c r="D49" s="199"/>
      <c r="E49" s="194"/>
      <c r="F49" s="61">
        <v>0.03</v>
      </c>
      <c r="G49" s="61">
        <v>0.03</v>
      </c>
      <c r="H49" s="62">
        <v>0.04</v>
      </c>
      <c r="I49" s="64">
        <f t="shared" si="2"/>
        <v>0.044</v>
      </c>
      <c r="J49" s="63">
        <v>0.03</v>
      </c>
      <c r="K49" s="61">
        <v>0.03</v>
      </c>
      <c r="L49" s="212">
        <v>10</v>
      </c>
    </row>
    <row r="50" spans="1:12" s="53" customFormat="1" ht="15" customHeight="1">
      <c r="A50" s="1"/>
      <c r="B50" s="210"/>
      <c r="C50" s="507" t="s">
        <v>232</v>
      </c>
      <c r="D50" s="507"/>
      <c r="E50" s="507"/>
      <c r="F50" s="507"/>
      <c r="G50" s="507"/>
      <c r="H50" s="507"/>
      <c r="I50" s="507"/>
      <c r="J50" s="507"/>
      <c r="K50" s="507"/>
      <c r="L50" s="508"/>
    </row>
    <row r="51" spans="1:12" s="53" customFormat="1" ht="15" customHeight="1">
      <c r="A51" s="1"/>
      <c r="B51" s="210"/>
      <c r="C51" s="509"/>
      <c r="D51" s="509"/>
      <c r="E51" s="509"/>
      <c r="F51" s="509"/>
      <c r="G51" s="509"/>
      <c r="H51" s="509"/>
      <c r="I51" s="509"/>
      <c r="J51" s="509"/>
      <c r="K51" s="509"/>
      <c r="L51" s="510"/>
    </row>
    <row r="52" spans="2:12" ht="15" customHeight="1">
      <c r="B52" s="210"/>
      <c r="C52" s="195" t="s">
        <v>7</v>
      </c>
      <c r="D52" s="51"/>
      <c r="E52" s="179"/>
      <c r="F52" s="181">
        <v>0.06</v>
      </c>
      <c r="G52" s="181">
        <v>0.08</v>
      </c>
      <c r="H52" s="182">
        <v>0.13</v>
      </c>
      <c r="I52" s="64">
        <f t="shared" si="2"/>
        <v>0.14300000000000002</v>
      </c>
      <c r="J52" s="183">
        <v>0.1</v>
      </c>
      <c r="K52" s="181">
        <v>0.1</v>
      </c>
      <c r="L52" s="214">
        <v>10</v>
      </c>
    </row>
    <row r="53" spans="1:12" s="53" customFormat="1" ht="15" customHeight="1">
      <c r="A53" s="1"/>
      <c r="B53" s="210"/>
      <c r="C53" s="507" t="s">
        <v>233</v>
      </c>
      <c r="D53" s="507"/>
      <c r="E53" s="507"/>
      <c r="F53" s="507"/>
      <c r="G53" s="507"/>
      <c r="H53" s="507"/>
      <c r="I53" s="507"/>
      <c r="J53" s="507"/>
      <c r="K53" s="507"/>
      <c r="L53" s="508"/>
    </row>
    <row r="54" spans="1:12" s="53" customFormat="1" ht="15" customHeight="1">
      <c r="A54" s="1"/>
      <c r="B54" s="210"/>
      <c r="C54" s="509"/>
      <c r="D54" s="509"/>
      <c r="E54" s="509"/>
      <c r="F54" s="509"/>
      <c r="G54" s="509"/>
      <c r="H54" s="509"/>
      <c r="I54" s="509"/>
      <c r="J54" s="509"/>
      <c r="K54" s="509"/>
      <c r="L54" s="510"/>
    </row>
    <row r="55" spans="2:12" s="180" customFormat="1" ht="15" customHeight="1">
      <c r="B55" s="215"/>
      <c r="C55" s="200" t="s">
        <v>262</v>
      </c>
      <c r="D55" s="200"/>
      <c r="E55" s="201"/>
      <c r="F55" s="184">
        <v>0.5</v>
      </c>
      <c r="G55" s="184">
        <v>1</v>
      </c>
      <c r="H55" s="185">
        <v>1.25</v>
      </c>
      <c r="I55" s="186">
        <f aca="true" t="shared" si="3" ref="I55:I65">(H55*L55%)+H55</f>
        <v>1.375</v>
      </c>
      <c r="J55" s="185">
        <v>1</v>
      </c>
      <c r="K55" s="184">
        <v>1</v>
      </c>
      <c r="L55" s="216">
        <v>10</v>
      </c>
    </row>
    <row r="56" spans="2:12" ht="15" customHeight="1">
      <c r="B56" s="211"/>
      <c r="C56" s="197" t="s">
        <v>97</v>
      </c>
      <c r="D56" s="197"/>
      <c r="E56" s="191"/>
      <c r="F56" s="61">
        <v>0</v>
      </c>
      <c r="G56" s="61">
        <v>0.04</v>
      </c>
      <c r="H56" s="62">
        <v>0.05</v>
      </c>
      <c r="I56" s="64">
        <f t="shared" si="3"/>
        <v>0.05500000000000001</v>
      </c>
      <c r="J56" s="63">
        <v>0.06</v>
      </c>
      <c r="K56" s="61">
        <v>0.06</v>
      </c>
      <c r="L56" s="212">
        <v>10</v>
      </c>
    </row>
    <row r="57" spans="2:12" ht="15" customHeight="1">
      <c r="B57" s="211"/>
      <c r="C57" s="197" t="s">
        <v>98</v>
      </c>
      <c r="D57" s="197"/>
      <c r="E57" s="191"/>
      <c r="F57" s="61">
        <v>0.03</v>
      </c>
      <c r="G57" s="61">
        <v>0.03</v>
      </c>
      <c r="H57" s="62">
        <v>0.045</v>
      </c>
      <c r="I57" s="64">
        <f t="shared" si="3"/>
        <v>0.049499999999999995</v>
      </c>
      <c r="J57" s="63">
        <v>0.05</v>
      </c>
      <c r="K57" s="61">
        <v>0.05</v>
      </c>
      <c r="L57" s="212">
        <v>10</v>
      </c>
    </row>
    <row r="58" spans="2:12" ht="15" customHeight="1">
      <c r="B58" s="211"/>
      <c r="C58" s="197" t="s">
        <v>187</v>
      </c>
      <c r="D58" s="197"/>
      <c r="E58" s="191"/>
      <c r="F58" s="61">
        <v>1</v>
      </c>
      <c r="G58" s="61">
        <v>1</v>
      </c>
      <c r="H58" s="62">
        <v>2</v>
      </c>
      <c r="I58" s="64">
        <f t="shared" si="3"/>
        <v>2.2</v>
      </c>
      <c r="J58" s="63">
        <v>2</v>
      </c>
      <c r="K58" s="61">
        <v>2</v>
      </c>
      <c r="L58" s="212">
        <v>10</v>
      </c>
    </row>
    <row r="59" spans="2:12" ht="15" customHeight="1">
      <c r="B59" s="211"/>
      <c r="C59" s="197" t="s">
        <v>99</v>
      </c>
      <c r="D59" s="197"/>
      <c r="E59" s="191"/>
      <c r="F59" s="61">
        <v>0.03</v>
      </c>
      <c r="G59" s="61">
        <v>0.03</v>
      </c>
      <c r="H59" s="62">
        <v>0.045</v>
      </c>
      <c r="I59" s="64">
        <f t="shared" si="3"/>
        <v>0.049499999999999995</v>
      </c>
      <c r="J59" s="63">
        <v>0.05</v>
      </c>
      <c r="K59" s="61">
        <v>0.05</v>
      </c>
      <c r="L59" s="212">
        <v>10</v>
      </c>
    </row>
    <row r="60" spans="2:12" ht="15" customHeight="1">
      <c r="B60" s="211"/>
      <c r="C60" s="197" t="s">
        <v>100</v>
      </c>
      <c r="D60" s="197"/>
      <c r="E60" s="191"/>
      <c r="F60" s="61">
        <v>0.02</v>
      </c>
      <c r="G60" s="61">
        <v>0.03</v>
      </c>
      <c r="H60" s="62">
        <v>0.045</v>
      </c>
      <c r="I60" s="64">
        <f t="shared" si="3"/>
        <v>0.049499999999999995</v>
      </c>
      <c r="J60" s="63">
        <v>0.05</v>
      </c>
      <c r="K60" s="61">
        <v>0.05</v>
      </c>
      <c r="L60" s="212">
        <v>10</v>
      </c>
    </row>
    <row r="61" spans="2:12" ht="15" customHeight="1">
      <c r="B61" s="211"/>
      <c r="C61" s="197" t="s">
        <v>101</v>
      </c>
      <c r="D61" s="197"/>
      <c r="E61" s="191"/>
      <c r="F61" s="61">
        <v>0.03</v>
      </c>
      <c r="G61" s="61">
        <v>0.4</v>
      </c>
      <c r="H61" s="62">
        <v>0.05</v>
      </c>
      <c r="I61" s="64">
        <f t="shared" si="3"/>
        <v>0.05500000000000001</v>
      </c>
      <c r="J61" s="63">
        <v>0.05</v>
      </c>
      <c r="K61" s="61">
        <v>0.05</v>
      </c>
      <c r="L61" s="212">
        <v>10</v>
      </c>
    </row>
    <row r="62" spans="2:12" ht="15" customHeight="1">
      <c r="B62" s="211"/>
      <c r="C62" s="197" t="s">
        <v>102</v>
      </c>
      <c r="D62" s="197"/>
      <c r="E62" s="191"/>
      <c r="F62" s="61">
        <v>0.03</v>
      </c>
      <c r="G62" s="61">
        <v>0.03</v>
      </c>
      <c r="H62" s="62">
        <v>0.045</v>
      </c>
      <c r="I62" s="64">
        <f t="shared" si="3"/>
        <v>0.049499999999999995</v>
      </c>
      <c r="J62" s="63">
        <v>0.05</v>
      </c>
      <c r="K62" s="61">
        <v>0.05</v>
      </c>
      <c r="L62" s="212">
        <v>10</v>
      </c>
    </row>
    <row r="63" spans="2:12" ht="15" customHeight="1">
      <c r="B63" s="211"/>
      <c r="C63" s="197" t="s">
        <v>103</v>
      </c>
      <c r="D63" s="197"/>
      <c r="E63" s="191"/>
      <c r="F63" s="61">
        <v>0.045</v>
      </c>
      <c r="G63" s="61">
        <v>0.045</v>
      </c>
      <c r="H63" s="62">
        <v>0.065</v>
      </c>
      <c r="I63" s="64">
        <f t="shared" si="3"/>
        <v>0.07150000000000001</v>
      </c>
      <c r="J63" s="63">
        <v>0.05</v>
      </c>
      <c r="K63" s="61">
        <v>0.05</v>
      </c>
      <c r="L63" s="212">
        <v>10</v>
      </c>
    </row>
    <row r="64" spans="2:12" ht="15" customHeight="1">
      <c r="B64" s="211"/>
      <c r="C64" s="197" t="s">
        <v>104</v>
      </c>
      <c r="D64" s="197"/>
      <c r="E64" s="191"/>
      <c r="F64" s="61">
        <v>0.03</v>
      </c>
      <c r="G64" s="61">
        <v>0.03</v>
      </c>
      <c r="H64" s="62">
        <v>0.045</v>
      </c>
      <c r="I64" s="64">
        <f t="shared" si="3"/>
        <v>0.049499999999999995</v>
      </c>
      <c r="J64" s="63">
        <v>0.05</v>
      </c>
      <c r="K64" s="61">
        <v>0.05</v>
      </c>
      <c r="L64" s="212">
        <v>10</v>
      </c>
    </row>
    <row r="65" spans="2:12" ht="15" customHeight="1">
      <c r="B65" s="211"/>
      <c r="C65" s="197" t="s">
        <v>105</v>
      </c>
      <c r="D65" s="197"/>
      <c r="E65" s="191"/>
      <c r="F65" s="61">
        <v>0.03</v>
      </c>
      <c r="G65" s="61">
        <v>0.03</v>
      </c>
      <c r="H65" s="62">
        <v>0.045</v>
      </c>
      <c r="I65" s="64">
        <f t="shared" si="3"/>
        <v>0.049499999999999995</v>
      </c>
      <c r="J65" s="63">
        <v>0.05</v>
      </c>
      <c r="K65" s="61">
        <v>0.05</v>
      </c>
      <c r="L65" s="212">
        <v>10</v>
      </c>
    </row>
    <row r="66" spans="1:12" s="53" customFormat="1" ht="15" customHeight="1">
      <c r="A66" s="1"/>
      <c r="B66" s="210"/>
      <c r="C66" s="47"/>
      <c r="D66" s="99"/>
      <c r="E66" s="100"/>
      <c r="F66" s="188"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217">
        <v>0</v>
      </c>
    </row>
    <row r="67" spans="1:12" s="53" customFormat="1" ht="15" customHeight="1">
      <c r="A67" s="1"/>
      <c r="B67" s="210"/>
      <c r="C67" s="507" t="s">
        <v>234</v>
      </c>
      <c r="D67" s="507"/>
      <c r="E67" s="507"/>
      <c r="F67" s="507"/>
      <c r="G67" s="507"/>
      <c r="H67" s="507"/>
      <c r="I67" s="507"/>
      <c r="J67" s="507"/>
      <c r="K67" s="507"/>
      <c r="L67" s="508"/>
    </row>
    <row r="68" spans="1:12" s="53" customFormat="1" ht="15" customHeight="1">
      <c r="A68" s="1"/>
      <c r="B68" s="210"/>
      <c r="C68" s="509"/>
      <c r="D68" s="509"/>
      <c r="E68" s="509"/>
      <c r="F68" s="509"/>
      <c r="G68" s="509"/>
      <c r="H68" s="509"/>
      <c r="I68" s="509"/>
      <c r="J68" s="509"/>
      <c r="K68" s="509"/>
      <c r="L68" s="510"/>
    </row>
    <row r="69" spans="2:12" ht="15" customHeight="1">
      <c r="B69" s="211"/>
      <c r="C69" s="197" t="s">
        <v>106</v>
      </c>
      <c r="D69" s="197"/>
      <c r="E69" s="191"/>
      <c r="F69" s="61">
        <v>0.05</v>
      </c>
      <c r="G69" s="61">
        <v>0.05</v>
      </c>
      <c r="H69" s="62">
        <v>0.1</v>
      </c>
      <c r="I69" s="64">
        <f>(H69*L69%)+H69</f>
        <v>0.11000000000000001</v>
      </c>
      <c r="J69" s="63">
        <v>0.05</v>
      </c>
      <c r="K69" s="61">
        <v>0.05</v>
      </c>
      <c r="L69" s="212">
        <v>10</v>
      </c>
    </row>
    <row r="70" spans="2:12" ht="15" customHeight="1">
      <c r="B70" s="211"/>
      <c r="C70" s="197" t="s">
        <v>107</v>
      </c>
      <c r="D70" s="197"/>
      <c r="E70" s="191"/>
      <c r="F70" s="61">
        <v>0.05</v>
      </c>
      <c r="G70" s="61">
        <v>0.05</v>
      </c>
      <c r="H70" s="62">
        <v>0.1</v>
      </c>
      <c r="I70" s="64">
        <f>(H70*L70%)+H70</f>
        <v>0.11000000000000001</v>
      </c>
      <c r="J70" s="63">
        <v>0.05</v>
      </c>
      <c r="K70" s="61">
        <v>0.05</v>
      </c>
      <c r="L70" s="212">
        <v>10</v>
      </c>
    </row>
    <row r="71" spans="2:12" ht="15" customHeight="1">
      <c r="B71" s="211"/>
      <c r="C71" s="197" t="s">
        <v>108</v>
      </c>
      <c r="D71" s="197"/>
      <c r="E71" s="191"/>
      <c r="F71" s="61">
        <v>0.065</v>
      </c>
      <c r="G71" s="61">
        <v>0.065</v>
      </c>
      <c r="H71" s="62">
        <v>0.1</v>
      </c>
      <c r="I71" s="64">
        <f>(H71*L71%)+H71</f>
        <v>0.11000000000000001</v>
      </c>
      <c r="J71" s="63">
        <v>0.07</v>
      </c>
      <c r="K71" s="61">
        <v>0.07</v>
      </c>
      <c r="L71" s="212">
        <v>10</v>
      </c>
    </row>
    <row r="72" spans="2:12" ht="15" customHeight="1">
      <c r="B72" s="211"/>
      <c r="C72" s="197" t="s">
        <v>109</v>
      </c>
      <c r="D72" s="197"/>
      <c r="E72" s="191"/>
      <c r="F72" s="61">
        <v>0.07</v>
      </c>
      <c r="G72" s="61">
        <v>0.07</v>
      </c>
      <c r="H72" s="62">
        <v>0.09</v>
      </c>
      <c r="I72" s="64">
        <f>(H72*L72%)+H72</f>
        <v>0.09899999999999999</v>
      </c>
      <c r="J72" s="63">
        <v>0.07</v>
      </c>
      <c r="K72" s="61">
        <v>0.07</v>
      </c>
      <c r="L72" s="212">
        <v>10</v>
      </c>
    </row>
    <row r="73" spans="2:12" ht="15" customHeight="1">
      <c r="B73" s="211"/>
      <c r="C73" s="197" t="s">
        <v>110</v>
      </c>
      <c r="D73" s="197"/>
      <c r="E73" s="191"/>
      <c r="F73" s="61">
        <v>0.07</v>
      </c>
      <c r="G73" s="61">
        <v>0.07</v>
      </c>
      <c r="H73" s="62">
        <v>0.09</v>
      </c>
      <c r="I73" s="64">
        <f>(H73*L73%)+H73</f>
        <v>0.09899999999999999</v>
      </c>
      <c r="J73" s="63">
        <v>0.07</v>
      </c>
      <c r="K73" s="61">
        <v>0.07</v>
      </c>
      <c r="L73" s="212">
        <v>10</v>
      </c>
    </row>
    <row r="74" spans="2:12" ht="15" customHeight="1">
      <c r="B74" s="210"/>
      <c r="C74" s="197" t="s">
        <v>6</v>
      </c>
      <c r="D74" s="197"/>
      <c r="E74" s="191"/>
      <c r="F74" s="61">
        <v>0.005</v>
      </c>
      <c r="G74" s="61">
        <v>0.007</v>
      </c>
      <c r="H74" s="62">
        <v>0.008</v>
      </c>
      <c r="I74" s="64" t="e">
        <f>(H74*#REF!%)+H74</f>
        <v>#REF!</v>
      </c>
      <c r="J74" s="63">
        <v>0.008</v>
      </c>
      <c r="K74" s="61">
        <v>0.008</v>
      </c>
      <c r="L74" s="212">
        <v>10</v>
      </c>
    </row>
    <row r="75" spans="1:12" s="53" customFormat="1" ht="15" customHeight="1">
      <c r="A75" s="1"/>
      <c r="B75" s="210"/>
      <c r="C75" s="507" t="s">
        <v>229</v>
      </c>
      <c r="D75" s="507"/>
      <c r="E75" s="507"/>
      <c r="F75" s="507"/>
      <c r="G75" s="507"/>
      <c r="H75" s="507"/>
      <c r="I75" s="507"/>
      <c r="J75" s="507"/>
      <c r="K75" s="507"/>
      <c r="L75" s="508"/>
    </row>
    <row r="76" spans="1:12" s="53" customFormat="1" ht="15" customHeight="1">
      <c r="A76" s="1"/>
      <c r="B76" s="210"/>
      <c r="C76" s="509"/>
      <c r="D76" s="509"/>
      <c r="E76" s="509"/>
      <c r="F76" s="509"/>
      <c r="G76" s="509"/>
      <c r="H76" s="509"/>
      <c r="I76" s="509"/>
      <c r="J76" s="509"/>
      <c r="K76" s="509"/>
      <c r="L76" s="510"/>
    </row>
    <row r="77" spans="1:12" s="53" customFormat="1" ht="15" customHeight="1">
      <c r="A77" s="1"/>
      <c r="B77" s="210"/>
      <c r="C77" s="509" t="s">
        <v>111</v>
      </c>
      <c r="D77" s="509"/>
      <c r="E77" s="509"/>
      <c r="F77" s="509"/>
      <c r="G77" s="509"/>
      <c r="H77" s="509"/>
      <c r="I77" s="509"/>
      <c r="J77" s="509"/>
      <c r="K77" s="509"/>
      <c r="L77" s="510"/>
    </row>
    <row r="78" spans="1:12" s="53" customFormat="1" ht="15" customHeight="1">
      <c r="A78" s="1"/>
      <c r="B78" s="210"/>
      <c r="C78" s="509"/>
      <c r="D78" s="509"/>
      <c r="E78" s="509"/>
      <c r="F78" s="509"/>
      <c r="G78" s="509"/>
      <c r="H78" s="509"/>
      <c r="I78" s="509"/>
      <c r="J78" s="509"/>
      <c r="K78" s="509"/>
      <c r="L78" s="510"/>
    </row>
    <row r="79" spans="2:12" ht="15" customHeight="1">
      <c r="B79" s="211"/>
      <c r="C79" s="197" t="s">
        <v>112</v>
      </c>
      <c r="D79" s="197"/>
      <c r="E79" s="191"/>
      <c r="F79" s="61">
        <v>0.05</v>
      </c>
      <c r="G79" s="61">
        <v>0.07</v>
      </c>
      <c r="H79" s="62">
        <v>0.11</v>
      </c>
      <c r="I79" s="64">
        <f aca="true" t="shared" si="4" ref="I79:I85">(H79*L79%)+H79</f>
        <v>0.121</v>
      </c>
      <c r="J79" s="63">
        <v>0.1</v>
      </c>
      <c r="K79" s="61">
        <v>0.07</v>
      </c>
      <c r="L79" s="212">
        <v>10</v>
      </c>
    </row>
    <row r="80" spans="2:12" ht="15" customHeight="1">
      <c r="B80" s="211"/>
      <c r="C80" s="197" t="s">
        <v>113</v>
      </c>
      <c r="D80" s="197"/>
      <c r="E80" s="191"/>
      <c r="F80" s="61">
        <v>0.04</v>
      </c>
      <c r="G80" s="61">
        <v>0.06</v>
      </c>
      <c r="H80" s="62">
        <v>0.09</v>
      </c>
      <c r="I80" s="64">
        <f t="shared" si="4"/>
        <v>0.09899999999999999</v>
      </c>
      <c r="J80" s="63">
        <v>0.08</v>
      </c>
      <c r="K80" s="61">
        <v>0.06</v>
      </c>
      <c r="L80" s="212">
        <v>10</v>
      </c>
    </row>
    <row r="81" spans="2:12" ht="15" customHeight="1">
      <c r="B81" s="211"/>
      <c r="C81" s="197" t="s">
        <v>114</v>
      </c>
      <c r="D81" s="197"/>
      <c r="E81" s="191"/>
      <c r="F81" s="61">
        <v>0.05</v>
      </c>
      <c r="G81" s="61">
        <v>0.07</v>
      </c>
      <c r="H81" s="62">
        <v>0.1</v>
      </c>
      <c r="I81" s="64">
        <f t="shared" si="4"/>
        <v>0.11000000000000001</v>
      </c>
      <c r="J81" s="63">
        <v>0.1</v>
      </c>
      <c r="K81" s="61">
        <v>0.07</v>
      </c>
      <c r="L81" s="212">
        <v>10</v>
      </c>
    </row>
    <row r="82" spans="2:12" ht="15" customHeight="1">
      <c r="B82" s="211"/>
      <c r="C82" s="197" t="s">
        <v>115</v>
      </c>
      <c r="D82" s="197"/>
      <c r="E82" s="191"/>
      <c r="F82" s="61">
        <v>0.05</v>
      </c>
      <c r="G82" s="61">
        <v>0.07</v>
      </c>
      <c r="H82" s="62">
        <v>0.1</v>
      </c>
      <c r="I82" s="64">
        <f t="shared" si="4"/>
        <v>0.11000000000000001</v>
      </c>
      <c r="J82" s="63">
        <v>0.1</v>
      </c>
      <c r="K82" s="61">
        <v>0.07</v>
      </c>
      <c r="L82" s="212">
        <v>10</v>
      </c>
    </row>
    <row r="83" spans="2:12" ht="15" customHeight="1">
      <c r="B83" s="211"/>
      <c r="C83" s="197" t="s">
        <v>5</v>
      </c>
      <c r="D83" s="197"/>
      <c r="E83" s="191"/>
      <c r="F83" s="61">
        <v>2</v>
      </c>
      <c r="G83" s="61">
        <v>3</v>
      </c>
      <c r="H83" s="62">
        <v>4.5</v>
      </c>
      <c r="I83" s="64">
        <f t="shared" si="4"/>
        <v>4.95</v>
      </c>
      <c r="J83" s="63">
        <v>4</v>
      </c>
      <c r="K83" s="61">
        <v>3</v>
      </c>
      <c r="L83" s="212">
        <v>10</v>
      </c>
    </row>
    <row r="84" spans="2:12" ht="15" customHeight="1">
      <c r="B84" s="211"/>
      <c r="C84" s="197" t="s">
        <v>188</v>
      </c>
      <c r="D84" s="197"/>
      <c r="E84" s="191"/>
      <c r="F84" s="61">
        <v>0.06</v>
      </c>
      <c r="G84" s="61">
        <v>0.09</v>
      </c>
      <c r="H84" s="62">
        <v>0.135</v>
      </c>
      <c r="I84" s="64">
        <f t="shared" si="4"/>
        <v>0.14850000000000002</v>
      </c>
      <c r="J84" s="63">
        <v>0.12</v>
      </c>
      <c r="K84" s="61">
        <v>0.09</v>
      </c>
      <c r="L84" s="212">
        <v>10</v>
      </c>
    </row>
    <row r="85" spans="2:12" ht="15" customHeight="1">
      <c r="B85" s="211"/>
      <c r="C85" s="199" t="s">
        <v>116</v>
      </c>
      <c r="D85" s="199"/>
      <c r="E85" s="194"/>
      <c r="F85" s="61">
        <v>0.05</v>
      </c>
      <c r="G85" s="61">
        <v>0.07</v>
      </c>
      <c r="H85" s="62">
        <v>0.09</v>
      </c>
      <c r="I85" s="64">
        <f t="shared" si="4"/>
        <v>0.09899999999999999</v>
      </c>
      <c r="J85" s="63">
        <v>0.1</v>
      </c>
      <c r="K85" s="61">
        <v>0.07</v>
      </c>
      <c r="L85" s="212">
        <v>10</v>
      </c>
    </row>
    <row r="86" spans="1:12" s="53" customFormat="1" ht="15" customHeight="1">
      <c r="A86" s="1"/>
      <c r="B86" s="210"/>
      <c r="C86" s="507" t="s">
        <v>117</v>
      </c>
      <c r="D86" s="507"/>
      <c r="E86" s="507"/>
      <c r="F86" s="507"/>
      <c r="G86" s="507"/>
      <c r="H86" s="507"/>
      <c r="I86" s="507"/>
      <c r="J86" s="507"/>
      <c r="K86" s="507"/>
      <c r="L86" s="508"/>
    </row>
    <row r="87" spans="1:12" s="53" customFormat="1" ht="15" customHeight="1">
      <c r="A87" s="1"/>
      <c r="B87" s="210"/>
      <c r="C87" s="509"/>
      <c r="D87" s="509"/>
      <c r="E87" s="509"/>
      <c r="F87" s="509"/>
      <c r="G87" s="509"/>
      <c r="H87" s="509"/>
      <c r="I87" s="509"/>
      <c r="J87" s="509"/>
      <c r="K87" s="509"/>
      <c r="L87" s="510"/>
    </row>
    <row r="88" spans="2:12" ht="15" customHeight="1">
      <c r="B88" s="211"/>
      <c r="C88" s="197" t="s">
        <v>118</v>
      </c>
      <c r="D88" s="197"/>
      <c r="E88" s="191"/>
      <c r="F88" s="61">
        <v>0.05</v>
      </c>
      <c r="G88" s="61">
        <v>0.07</v>
      </c>
      <c r="H88" s="62">
        <v>0.11</v>
      </c>
      <c r="I88" s="64">
        <f>(H88*L88%)+H88</f>
        <v>0.121</v>
      </c>
      <c r="J88" s="63">
        <v>0.1</v>
      </c>
      <c r="K88" s="61">
        <v>0.07</v>
      </c>
      <c r="L88" s="212">
        <v>10</v>
      </c>
    </row>
    <row r="89" spans="2:12" ht="15" customHeight="1">
      <c r="B89" s="211"/>
      <c r="C89" s="197" t="s">
        <v>12</v>
      </c>
      <c r="D89" s="197"/>
      <c r="E89" s="191"/>
      <c r="F89" s="61">
        <v>0.04</v>
      </c>
      <c r="G89" s="61">
        <v>0.06</v>
      </c>
      <c r="H89" s="62">
        <v>0.09</v>
      </c>
      <c r="I89" s="64">
        <f>(H89*L89%)+H89</f>
        <v>0.09899999999999999</v>
      </c>
      <c r="J89" s="63">
        <v>0.1</v>
      </c>
      <c r="K89" s="61">
        <v>0.07</v>
      </c>
      <c r="L89" s="212">
        <v>10</v>
      </c>
    </row>
    <row r="90" spans="2:12" ht="15" customHeight="1">
      <c r="B90" s="211"/>
      <c r="C90" s="197" t="s">
        <v>119</v>
      </c>
      <c r="D90" s="197"/>
      <c r="E90" s="191"/>
      <c r="F90" s="61">
        <v>0.05</v>
      </c>
      <c r="G90" s="61">
        <v>0.07</v>
      </c>
      <c r="H90" s="62">
        <v>0.09</v>
      </c>
      <c r="I90" s="64">
        <f>(H90*L90%)+H90</f>
        <v>0.09899999999999999</v>
      </c>
      <c r="J90" s="63">
        <v>0.1</v>
      </c>
      <c r="K90" s="61">
        <v>0.07</v>
      </c>
      <c r="L90" s="212">
        <v>10</v>
      </c>
    </row>
    <row r="91" spans="2:12" ht="15" customHeight="1">
      <c r="B91" s="211"/>
      <c r="C91" s="197" t="s">
        <v>120</v>
      </c>
      <c r="D91" s="197"/>
      <c r="E91" s="191"/>
      <c r="F91" s="61">
        <v>0.05</v>
      </c>
      <c r="G91" s="61">
        <v>0.07</v>
      </c>
      <c r="H91" s="62">
        <v>0.09</v>
      </c>
      <c r="I91" s="64">
        <f>(H91*L91%)+H91</f>
        <v>0.09899999999999999</v>
      </c>
      <c r="J91" s="63">
        <v>0.08</v>
      </c>
      <c r="K91" s="61">
        <v>0.06</v>
      </c>
      <c r="L91" s="212">
        <v>10</v>
      </c>
    </row>
    <row r="92" spans="2:12" ht="15" customHeight="1">
      <c r="B92" s="211"/>
      <c r="C92" s="199" t="s">
        <v>121</v>
      </c>
      <c r="D92" s="199"/>
      <c r="E92" s="194"/>
      <c r="F92" s="61">
        <v>0.05</v>
      </c>
      <c r="G92" s="61">
        <v>0.07</v>
      </c>
      <c r="H92" s="62">
        <v>0.11</v>
      </c>
      <c r="I92" s="64">
        <f>(H92*L92%)+H92</f>
        <v>0.121</v>
      </c>
      <c r="J92" s="63">
        <v>0.1</v>
      </c>
      <c r="K92" s="61">
        <v>0.07</v>
      </c>
      <c r="L92" s="212">
        <v>10</v>
      </c>
    </row>
    <row r="93" spans="1:12" s="53" customFormat="1" ht="15" customHeight="1">
      <c r="A93" s="1"/>
      <c r="B93" s="210"/>
      <c r="C93" s="507" t="s">
        <v>122</v>
      </c>
      <c r="D93" s="507"/>
      <c r="E93" s="507"/>
      <c r="F93" s="507"/>
      <c r="G93" s="507"/>
      <c r="H93" s="507"/>
      <c r="I93" s="507"/>
      <c r="J93" s="507"/>
      <c r="K93" s="507"/>
      <c r="L93" s="508"/>
    </row>
    <row r="94" spans="1:12" s="53" customFormat="1" ht="15" customHeight="1">
      <c r="A94" s="1"/>
      <c r="B94" s="210"/>
      <c r="C94" s="509"/>
      <c r="D94" s="509"/>
      <c r="E94" s="509"/>
      <c r="F94" s="509"/>
      <c r="G94" s="509"/>
      <c r="H94" s="509"/>
      <c r="I94" s="509"/>
      <c r="J94" s="509"/>
      <c r="K94" s="509"/>
      <c r="L94" s="510"/>
    </row>
    <row r="95" spans="2:12" ht="15" customHeight="1">
      <c r="B95" s="211"/>
      <c r="C95" s="197" t="s">
        <v>123</v>
      </c>
      <c r="D95" s="197"/>
      <c r="E95" s="191"/>
      <c r="F95" s="61">
        <v>0.04</v>
      </c>
      <c r="G95" s="61">
        <v>0.06</v>
      </c>
      <c r="H95" s="62">
        <v>0.09</v>
      </c>
      <c r="I95" s="64">
        <f aca="true" t="shared" si="5" ref="I95:I101">(H95*L95%)+H95</f>
        <v>0.09899999999999999</v>
      </c>
      <c r="J95" s="63">
        <v>0.08</v>
      </c>
      <c r="K95" s="61">
        <v>0.06</v>
      </c>
      <c r="L95" s="212">
        <v>10</v>
      </c>
    </row>
    <row r="96" spans="2:12" ht="15" customHeight="1">
      <c r="B96" s="211"/>
      <c r="C96" s="197" t="s">
        <v>124</v>
      </c>
      <c r="D96" s="197"/>
      <c r="E96" s="191"/>
      <c r="F96" s="61">
        <v>0.05</v>
      </c>
      <c r="G96" s="61">
        <v>0.07</v>
      </c>
      <c r="H96" s="62">
        <v>0.11</v>
      </c>
      <c r="I96" s="64">
        <f t="shared" si="5"/>
        <v>0.121</v>
      </c>
      <c r="J96" s="63">
        <v>0.1</v>
      </c>
      <c r="K96" s="61">
        <v>0.07</v>
      </c>
      <c r="L96" s="212">
        <v>10</v>
      </c>
    </row>
    <row r="97" spans="2:12" ht="15" customHeight="1">
      <c r="B97" s="211"/>
      <c r="C97" s="197" t="s">
        <v>183</v>
      </c>
      <c r="D97" s="197"/>
      <c r="E97" s="191"/>
      <c r="F97" s="61">
        <v>0</v>
      </c>
      <c r="G97" s="61">
        <v>0.08</v>
      </c>
      <c r="H97" s="62">
        <v>0.11</v>
      </c>
      <c r="I97" s="64">
        <f t="shared" si="5"/>
        <v>0.121</v>
      </c>
      <c r="J97" s="63">
        <v>0.1</v>
      </c>
      <c r="K97" s="61">
        <v>0.07</v>
      </c>
      <c r="L97" s="212">
        <v>10</v>
      </c>
    </row>
    <row r="98" spans="2:12" ht="15" customHeight="1">
      <c r="B98" s="211"/>
      <c r="C98" s="197" t="s">
        <v>4</v>
      </c>
      <c r="D98" s="197"/>
      <c r="E98" s="191"/>
      <c r="F98" s="61">
        <v>2</v>
      </c>
      <c r="G98" s="61">
        <v>3</v>
      </c>
      <c r="H98" s="62">
        <v>4.5</v>
      </c>
      <c r="I98" s="64">
        <f t="shared" si="5"/>
        <v>4.95</v>
      </c>
      <c r="J98" s="63">
        <v>3</v>
      </c>
      <c r="K98" s="61">
        <v>2</v>
      </c>
      <c r="L98" s="212">
        <v>10</v>
      </c>
    </row>
    <row r="99" spans="2:12" ht="15" customHeight="1">
      <c r="B99" s="211"/>
      <c r="C99" s="197" t="s">
        <v>189</v>
      </c>
      <c r="D99" s="197"/>
      <c r="E99" s="191"/>
      <c r="F99" s="61">
        <v>0.06</v>
      </c>
      <c r="G99" s="61">
        <v>0.09</v>
      </c>
      <c r="H99" s="62">
        <v>0.135</v>
      </c>
      <c r="I99" s="64">
        <f t="shared" si="5"/>
        <v>0.14850000000000002</v>
      </c>
      <c r="J99" s="63">
        <v>0.09</v>
      </c>
      <c r="K99" s="61">
        <v>0.06</v>
      </c>
      <c r="L99" s="212">
        <v>10</v>
      </c>
    </row>
    <row r="100" spans="2:12" ht="15" customHeight="1">
      <c r="B100" s="211"/>
      <c r="C100" s="197" t="s">
        <v>184</v>
      </c>
      <c r="D100" s="197"/>
      <c r="E100" s="191"/>
      <c r="F100" s="61">
        <v>1</v>
      </c>
      <c r="G100" s="61">
        <v>2</v>
      </c>
      <c r="H100" s="62">
        <v>2.5</v>
      </c>
      <c r="I100" s="64">
        <f t="shared" si="5"/>
        <v>2.75</v>
      </c>
      <c r="J100" s="63">
        <v>2</v>
      </c>
      <c r="K100" s="61">
        <v>1.5</v>
      </c>
      <c r="L100" s="212">
        <v>10</v>
      </c>
    </row>
    <row r="101" spans="2:12" ht="15" customHeight="1">
      <c r="B101" s="211"/>
      <c r="C101" s="199" t="s">
        <v>190</v>
      </c>
      <c r="D101" s="199"/>
      <c r="E101" s="194"/>
      <c r="F101" s="61">
        <v>0.05</v>
      </c>
      <c r="G101" s="61">
        <v>0.1</v>
      </c>
      <c r="H101" s="62">
        <v>0.125</v>
      </c>
      <c r="I101" s="64">
        <f t="shared" si="5"/>
        <v>0.1375</v>
      </c>
      <c r="J101" s="63">
        <v>0.1</v>
      </c>
      <c r="K101" s="61">
        <v>0.75</v>
      </c>
      <c r="L101" s="212">
        <v>10</v>
      </c>
    </row>
    <row r="102" spans="1:12" s="53" customFormat="1" ht="15" customHeight="1">
      <c r="A102" s="1"/>
      <c r="B102" s="210"/>
      <c r="C102" s="507" t="s">
        <v>125</v>
      </c>
      <c r="D102" s="507"/>
      <c r="E102" s="507"/>
      <c r="F102" s="507"/>
      <c r="G102" s="507"/>
      <c r="H102" s="507"/>
      <c r="I102" s="507"/>
      <c r="J102" s="507"/>
      <c r="K102" s="507"/>
      <c r="L102" s="508"/>
    </row>
    <row r="103" spans="1:12" s="53" customFormat="1" ht="15" customHeight="1">
      <c r="A103" s="1"/>
      <c r="B103" s="210"/>
      <c r="C103" s="509"/>
      <c r="D103" s="509"/>
      <c r="E103" s="509"/>
      <c r="F103" s="509"/>
      <c r="G103" s="509"/>
      <c r="H103" s="509"/>
      <c r="I103" s="509"/>
      <c r="J103" s="509"/>
      <c r="K103" s="509"/>
      <c r="L103" s="510"/>
    </row>
    <row r="104" spans="2:12" ht="15" customHeight="1">
      <c r="B104" s="211"/>
      <c r="C104" s="197" t="s">
        <v>14</v>
      </c>
      <c r="D104" s="197"/>
      <c r="E104" s="191"/>
      <c r="F104" s="61">
        <v>0.04</v>
      </c>
      <c r="G104" s="61">
        <v>0.06</v>
      </c>
      <c r="H104" s="62">
        <v>0.09</v>
      </c>
      <c r="I104" s="64">
        <f aca="true" t="shared" si="6" ref="I104:I113">(H104*L104%)+H104</f>
        <v>0.09899999999999999</v>
      </c>
      <c r="J104" s="63">
        <v>0.1</v>
      </c>
      <c r="K104" s="61">
        <v>0.07</v>
      </c>
      <c r="L104" s="212">
        <v>10</v>
      </c>
    </row>
    <row r="105" spans="2:12" ht="15" customHeight="1">
      <c r="B105" s="211"/>
      <c r="C105" s="197" t="s">
        <v>124</v>
      </c>
      <c r="D105" s="197"/>
      <c r="E105" s="191"/>
      <c r="F105" s="61">
        <v>0.05</v>
      </c>
      <c r="G105" s="61">
        <v>0.07</v>
      </c>
      <c r="H105" s="62">
        <v>0.11</v>
      </c>
      <c r="I105" s="64">
        <f t="shared" si="6"/>
        <v>0.121</v>
      </c>
      <c r="J105" s="63">
        <v>0.1</v>
      </c>
      <c r="K105" s="61">
        <v>0.07</v>
      </c>
      <c r="L105" s="212">
        <v>10</v>
      </c>
    </row>
    <row r="106" spans="2:12" ht="15" customHeight="1">
      <c r="B106" s="211"/>
      <c r="C106" s="197" t="s">
        <v>126</v>
      </c>
      <c r="D106" s="197"/>
      <c r="E106" s="191"/>
      <c r="F106" s="61">
        <v>0</v>
      </c>
      <c r="G106" s="61">
        <v>0.08</v>
      </c>
      <c r="H106" s="62">
        <v>0.11</v>
      </c>
      <c r="I106" s="64">
        <f t="shared" si="6"/>
        <v>0.121</v>
      </c>
      <c r="J106" s="63">
        <v>0.1</v>
      </c>
      <c r="K106" s="61">
        <v>0.07</v>
      </c>
      <c r="L106" s="212">
        <v>10</v>
      </c>
    </row>
    <row r="107" spans="2:12" ht="15" customHeight="1">
      <c r="B107" s="211"/>
      <c r="C107" s="197" t="s">
        <v>127</v>
      </c>
      <c r="D107" s="197"/>
      <c r="E107" s="191"/>
      <c r="F107" s="61">
        <v>0.04</v>
      </c>
      <c r="G107" s="61">
        <v>0.06</v>
      </c>
      <c r="H107" s="62">
        <v>0.09</v>
      </c>
      <c r="I107" s="64">
        <f t="shared" si="6"/>
        <v>0.09899999999999999</v>
      </c>
      <c r="J107" s="63">
        <v>0.08</v>
      </c>
      <c r="K107" s="61">
        <v>0.07</v>
      </c>
      <c r="L107" s="212">
        <v>10</v>
      </c>
    </row>
    <row r="108" spans="2:12" ht="15" customHeight="1">
      <c r="B108" s="211"/>
      <c r="C108" s="197" t="s">
        <v>128</v>
      </c>
      <c r="D108" s="197"/>
      <c r="E108" s="191"/>
      <c r="F108" s="61">
        <v>0.05</v>
      </c>
      <c r="G108" s="61">
        <v>0.07</v>
      </c>
      <c r="H108" s="62">
        <v>0.11</v>
      </c>
      <c r="I108" s="64">
        <f t="shared" si="6"/>
        <v>0.121</v>
      </c>
      <c r="J108" s="63">
        <v>0.1</v>
      </c>
      <c r="K108" s="61">
        <v>0.07</v>
      </c>
      <c r="L108" s="212">
        <v>10</v>
      </c>
    </row>
    <row r="109" spans="2:12" ht="15" customHeight="1">
      <c r="B109" s="211"/>
      <c r="C109" s="197" t="s">
        <v>185</v>
      </c>
      <c r="D109" s="197"/>
      <c r="E109" s="191"/>
      <c r="F109" s="61">
        <v>1</v>
      </c>
      <c r="G109" s="61">
        <v>2</v>
      </c>
      <c r="H109" s="62">
        <v>2.5</v>
      </c>
      <c r="I109" s="64">
        <f t="shared" si="6"/>
        <v>2.75</v>
      </c>
      <c r="J109" s="63">
        <v>2</v>
      </c>
      <c r="K109" s="61">
        <v>1.5</v>
      </c>
      <c r="L109" s="212">
        <v>10</v>
      </c>
    </row>
    <row r="110" spans="2:12" ht="15" customHeight="1">
      <c r="B110" s="211"/>
      <c r="C110" s="197" t="s">
        <v>191</v>
      </c>
      <c r="D110" s="197"/>
      <c r="E110" s="191"/>
      <c r="F110" s="61">
        <v>0.05</v>
      </c>
      <c r="G110" s="61">
        <v>0.1</v>
      </c>
      <c r="H110" s="62">
        <v>0.125</v>
      </c>
      <c r="I110" s="64">
        <f t="shared" si="6"/>
        <v>0.1375</v>
      </c>
      <c r="J110" s="63">
        <v>0.1</v>
      </c>
      <c r="K110" s="61">
        <v>0.75</v>
      </c>
      <c r="L110" s="212">
        <v>10</v>
      </c>
    </row>
    <row r="111" spans="2:12" ht="15" customHeight="1">
      <c r="B111" s="211"/>
      <c r="C111" s="197" t="s">
        <v>3</v>
      </c>
      <c r="D111" s="197"/>
      <c r="E111" s="191"/>
      <c r="F111" s="61">
        <v>1</v>
      </c>
      <c r="G111" s="61">
        <v>2</v>
      </c>
      <c r="H111" s="62">
        <v>2.5</v>
      </c>
      <c r="I111" s="64">
        <f t="shared" si="6"/>
        <v>2.75</v>
      </c>
      <c r="J111" s="63">
        <v>2</v>
      </c>
      <c r="K111" s="61">
        <v>1.5</v>
      </c>
      <c r="L111" s="212">
        <v>10</v>
      </c>
    </row>
    <row r="112" spans="2:12" ht="15" customHeight="1">
      <c r="B112" s="211"/>
      <c r="C112" s="197" t="s">
        <v>3</v>
      </c>
      <c r="D112" s="197"/>
      <c r="E112" s="191"/>
      <c r="F112" s="61">
        <v>0.05</v>
      </c>
      <c r="G112" s="61">
        <v>0.1</v>
      </c>
      <c r="H112" s="62">
        <v>0.125</v>
      </c>
      <c r="I112" s="64">
        <f t="shared" si="6"/>
        <v>0.1375</v>
      </c>
      <c r="J112" s="63">
        <v>0.1</v>
      </c>
      <c r="K112" s="61">
        <v>0.75</v>
      </c>
      <c r="L112" s="212">
        <v>10</v>
      </c>
    </row>
    <row r="113" spans="2:12" ht="15" customHeight="1">
      <c r="B113" s="211"/>
      <c r="C113" s="199" t="s">
        <v>129</v>
      </c>
      <c r="D113" s="199"/>
      <c r="E113" s="194"/>
      <c r="F113" s="61">
        <v>0.05</v>
      </c>
      <c r="G113" s="61">
        <v>0.07</v>
      </c>
      <c r="H113" s="62">
        <v>0.11</v>
      </c>
      <c r="I113" s="64">
        <f t="shared" si="6"/>
        <v>0.121</v>
      </c>
      <c r="J113" s="63">
        <v>0.1</v>
      </c>
      <c r="K113" s="61">
        <v>0.07</v>
      </c>
      <c r="L113" s="212">
        <v>10</v>
      </c>
    </row>
    <row r="114" spans="1:12" s="53" customFormat="1" ht="15" customHeight="1">
      <c r="A114" s="1"/>
      <c r="B114" s="210"/>
      <c r="C114" s="507" t="s">
        <v>130</v>
      </c>
      <c r="D114" s="507"/>
      <c r="E114" s="507"/>
      <c r="F114" s="507"/>
      <c r="G114" s="507"/>
      <c r="H114" s="507"/>
      <c r="I114" s="507"/>
      <c r="J114" s="507"/>
      <c r="K114" s="507"/>
      <c r="L114" s="508"/>
    </row>
    <row r="115" spans="1:12" s="53" customFormat="1" ht="15" customHeight="1">
      <c r="A115" s="1"/>
      <c r="B115" s="210"/>
      <c r="C115" s="509"/>
      <c r="D115" s="509"/>
      <c r="E115" s="509"/>
      <c r="F115" s="509"/>
      <c r="G115" s="509"/>
      <c r="H115" s="509"/>
      <c r="I115" s="509"/>
      <c r="J115" s="509"/>
      <c r="K115" s="509"/>
      <c r="L115" s="510"/>
    </row>
    <row r="116" spans="2:12" ht="15" customHeight="1">
      <c r="B116" s="211"/>
      <c r="C116" s="197" t="s">
        <v>13</v>
      </c>
      <c r="D116" s="197"/>
      <c r="E116" s="191"/>
      <c r="F116" s="61">
        <v>0.04</v>
      </c>
      <c r="G116" s="61">
        <v>0.06</v>
      </c>
      <c r="H116" s="62">
        <v>0.09</v>
      </c>
      <c r="I116" s="64">
        <f aca="true" t="shared" si="7" ref="I116:I130">(H116*L116%)+H116</f>
        <v>0.09899999999999999</v>
      </c>
      <c r="J116" s="63">
        <v>0.08</v>
      </c>
      <c r="K116" s="61">
        <v>0.06</v>
      </c>
      <c r="L116" s="212">
        <v>10</v>
      </c>
    </row>
    <row r="117" spans="2:12" ht="15" customHeight="1">
      <c r="B117" s="211"/>
      <c r="C117" s="197" t="s">
        <v>131</v>
      </c>
      <c r="D117" s="197"/>
      <c r="E117" s="191"/>
      <c r="F117" s="61">
        <v>0.05</v>
      </c>
      <c r="G117" s="61">
        <v>0.07</v>
      </c>
      <c r="H117" s="62">
        <v>0.11</v>
      </c>
      <c r="I117" s="64">
        <f t="shared" si="7"/>
        <v>0.121</v>
      </c>
      <c r="J117" s="63">
        <v>0.1</v>
      </c>
      <c r="K117" s="61">
        <v>0.07</v>
      </c>
      <c r="L117" s="212">
        <v>10</v>
      </c>
    </row>
    <row r="118" spans="2:12" ht="15" customHeight="1">
      <c r="B118" s="211"/>
      <c r="C118" s="197" t="s">
        <v>132</v>
      </c>
      <c r="D118" s="197"/>
      <c r="E118" s="191"/>
      <c r="F118" s="61">
        <v>0.04</v>
      </c>
      <c r="G118" s="61">
        <v>0.06</v>
      </c>
      <c r="H118" s="62">
        <v>0.09</v>
      </c>
      <c r="I118" s="64">
        <f t="shared" si="7"/>
        <v>0.09899999999999999</v>
      </c>
      <c r="J118" s="63">
        <v>0.08</v>
      </c>
      <c r="K118" s="61">
        <v>0.06</v>
      </c>
      <c r="L118" s="212">
        <v>10</v>
      </c>
    </row>
    <row r="119" spans="2:12" ht="15" customHeight="1">
      <c r="B119" s="211"/>
      <c r="C119" s="197" t="s">
        <v>133</v>
      </c>
      <c r="D119" s="197"/>
      <c r="E119" s="191"/>
      <c r="F119" s="61">
        <v>0.05</v>
      </c>
      <c r="G119" s="61">
        <v>0.07</v>
      </c>
      <c r="H119" s="62">
        <v>0.11</v>
      </c>
      <c r="I119" s="64">
        <f t="shared" si="7"/>
        <v>0.121</v>
      </c>
      <c r="J119" s="63">
        <v>0.1</v>
      </c>
      <c r="K119" s="61">
        <v>0.07</v>
      </c>
      <c r="L119" s="212">
        <v>10</v>
      </c>
    </row>
    <row r="120" spans="2:12" ht="15" customHeight="1">
      <c r="B120" s="211"/>
      <c r="C120" s="197" t="s">
        <v>134</v>
      </c>
      <c r="D120" s="197"/>
      <c r="E120" s="191"/>
      <c r="F120" s="61">
        <v>0.1</v>
      </c>
      <c r="G120" s="61">
        <v>0.14</v>
      </c>
      <c r="H120" s="62">
        <v>0.16</v>
      </c>
      <c r="I120" s="64">
        <f t="shared" si="7"/>
        <v>0.176</v>
      </c>
      <c r="J120" s="63">
        <v>0.14</v>
      </c>
      <c r="K120" s="61">
        <v>0.1</v>
      </c>
      <c r="L120" s="212">
        <v>10</v>
      </c>
    </row>
    <row r="121" spans="2:12" ht="15" customHeight="1">
      <c r="B121" s="211"/>
      <c r="C121" s="197" t="s">
        <v>135</v>
      </c>
      <c r="D121" s="197"/>
      <c r="E121" s="191"/>
      <c r="F121" s="61">
        <v>0.05</v>
      </c>
      <c r="G121" s="61">
        <v>0.07</v>
      </c>
      <c r="H121" s="62">
        <v>0.11</v>
      </c>
      <c r="I121" s="64">
        <f t="shared" si="7"/>
        <v>0.121</v>
      </c>
      <c r="J121" s="63">
        <v>0.1</v>
      </c>
      <c r="K121" s="61">
        <v>0.07</v>
      </c>
      <c r="L121" s="212">
        <v>10</v>
      </c>
    </row>
    <row r="122" spans="2:12" ht="15" customHeight="1">
      <c r="B122" s="211"/>
      <c r="C122" s="197" t="s">
        <v>136</v>
      </c>
      <c r="D122" s="197"/>
      <c r="E122" s="191"/>
      <c r="F122" s="61">
        <v>0.05</v>
      </c>
      <c r="G122" s="61">
        <v>0.07</v>
      </c>
      <c r="H122" s="62">
        <v>0.11</v>
      </c>
      <c r="I122" s="64">
        <f t="shared" si="7"/>
        <v>0.121</v>
      </c>
      <c r="J122" s="63">
        <v>0.1</v>
      </c>
      <c r="K122" s="61">
        <v>0.07</v>
      </c>
      <c r="L122" s="212">
        <v>10</v>
      </c>
    </row>
    <row r="123" spans="2:12" ht="15" customHeight="1">
      <c r="B123" s="211"/>
      <c r="C123" s="197" t="s">
        <v>137</v>
      </c>
      <c r="D123" s="197"/>
      <c r="E123" s="191"/>
      <c r="F123" s="61">
        <v>2</v>
      </c>
      <c r="G123" s="61">
        <v>3</v>
      </c>
      <c r="H123" s="62">
        <v>5</v>
      </c>
      <c r="I123" s="64">
        <f t="shared" si="7"/>
        <v>5.5</v>
      </c>
      <c r="J123" s="63">
        <v>5</v>
      </c>
      <c r="K123" s="61">
        <v>3.5</v>
      </c>
      <c r="L123" s="212">
        <v>10</v>
      </c>
    </row>
    <row r="124" spans="2:12" ht="15" customHeight="1">
      <c r="B124" s="211"/>
      <c r="C124" s="197" t="s">
        <v>192</v>
      </c>
      <c r="D124" s="197"/>
      <c r="E124" s="191"/>
      <c r="F124" s="61">
        <v>0.04</v>
      </c>
      <c r="G124" s="61">
        <v>0.06</v>
      </c>
      <c r="H124" s="62">
        <v>0.1</v>
      </c>
      <c r="I124" s="64">
        <f t="shared" si="7"/>
        <v>0.11000000000000001</v>
      </c>
      <c r="J124" s="63">
        <v>0.1</v>
      </c>
      <c r="K124" s="61">
        <v>0.07</v>
      </c>
      <c r="L124" s="212">
        <v>10</v>
      </c>
    </row>
    <row r="125" spans="2:12" ht="15" customHeight="1">
      <c r="B125" s="211"/>
      <c r="C125" s="197" t="s">
        <v>138</v>
      </c>
      <c r="D125" s="197"/>
      <c r="E125" s="191"/>
      <c r="F125" s="61">
        <v>0.05</v>
      </c>
      <c r="G125" s="61">
        <v>0.07</v>
      </c>
      <c r="H125" s="62">
        <v>0.11</v>
      </c>
      <c r="I125" s="64">
        <f t="shared" si="7"/>
        <v>0.121</v>
      </c>
      <c r="J125" s="63">
        <v>0.1</v>
      </c>
      <c r="K125" s="61">
        <v>0.07</v>
      </c>
      <c r="L125" s="212">
        <v>10</v>
      </c>
    </row>
    <row r="126" spans="2:12" ht="15" customHeight="1">
      <c r="B126" s="211"/>
      <c r="C126" s="197" t="s">
        <v>139</v>
      </c>
      <c r="D126" s="197"/>
      <c r="E126" s="191"/>
      <c r="F126" s="61">
        <v>0.1</v>
      </c>
      <c r="G126" s="61">
        <v>0.14</v>
      </c>
      <c r="H126" s="62">
        <v>0.16</v>
      </c>
      <c r="I126" s="64">
        <f t="shared" si="7"/>
        <v>0.176</v>
      </c>
      <c r="J126" s="63">
        <v>0.14</v>
      </c>
      <c r="K126" s="61">
        <v>0.1</v>
      </c>
      <c r="L126" s="212">
        <v>10</v>
      </c>
    </row>
    <row r="127" spans="2:12" ht="15" customHeight="1">
      <c r="B127" s="211"/>
      <c r="C127" s="197" t="s">
        <v>140</v>
      </c>
      <c r="D127" s="197"/>
      <c r="E127" s="191"/>
      <c r="F127" s="61">
        <v>0</v>
      </c>
      <c r="G127" s="61">
        <v>0</v>
      </c>
      <c r="H127" s="62">
        <v>0.16</v>
      </c>
      <c r="I127" s="64">
        <f t="shared" si="7"/>
        <v>0.176</v>
      </c>
      <c r="J127" s="63">
        <v>0.14</v>
      </c>
      <c r="K127" s="61">
        <v>0.1</v>
      </c>
      <c r="L127" s="212">
        <v>10</v>
      </c>
    </row>
    <row r="128" spans="2:12" ht="15" customHeight="1">
      <c r="B128" s="211"/>
      <c r="C128" s="197" t="s">
        <v>141</v>
      </c>
      <c r="D128" s="197"/>
      <c r="E128" s="191"/>
      <c r="F128" s="61">
        <v>0.05</v>
      </c>
      <c r="G128" s="61">
        <v>0.07</v>
      </c>
      <c r="H128" s="62">
        <v>0.11</v>
      </c>
      <c r="I128" s="64">
        <f t="shared" si="7"/>
        <v>0.121</v>
      </c>
      <c r="J128" s="63">
        <v>0.1</v>
      </c>
      <c r="K128" s="61">
        <v>0.07</v>
      </c>
      <c r="L128" s="212">
        <v>10</v>
      </c>
    </row>
    <row r="129" spans="2:12" ht="15" customHeight="1">
      <c r="B129" s="211"/>
      <c r="C129" s="197" t="s">
        <v>9</v>
      </c>
      <c r="D129" s="197"/>
      <c r="E129" s="191"/>
      <c r="F129" s="61">
        <v>1</v>
      </c>
      <c r="G129" s="61">
        <v>2</v>
      </c>
      <c r="H129" s="62">
        <v>2.5</v>
      </c>
      <c r="I129" s="64">
        <f t="shared" si="7"/>
        <v>2.75</v>
      </c>
      <c r="J129" s="63">
        <v>2</v>
      </c>
      <c r="K129" s="61">
        <v>1.5</v>
      </c>
      <c r="L129" s="212">
        <v>10</v>
      </c>
    </row>
    <row r="130" spans="2:12" ht="15" customHeight="1">
      <c r="B130" s="211"/>
      <c r="C130" s="199" t="s">
        <v>193</v>
      </c>
      <c r="D130" s="199"/>
      <c r="E130" s="194"/>
      <c r="F130" s="61">
        <v>0.05</v>
      </c>
      <c r="G130" s="61">
        <v>0.1</v>
      </c>
      <c r="H130" s="62">
        <v>0.125</v>
      </c>
      <c r="I130" s="64">
        <f t="shared" si="7"/>
        <v>0.1375</v>
      </c>
      <c r="J130" s="63">
        <v>0.1</v>
      </c>
      <c r="K130" s="61">
        <v>0.075</v>
      </c>
      <c r="L130" s="212">
        <v>10</v>
      </c>
    </row>
    <row r="131" spans="1:12" s="53" customFormat="1" ht="15" customHeight="1">
      <c r="A131" s="1"/>
      <c r="B131" s="210"/>
      <c r="C131" s="507" t="s">
        <v>142</v>
      </c>
      <c r="D131" s="507"/>
      <c r="E131" s="507"/>
      <c r="F131" s="507"/>
      <c r="G131" s="507"/>
      <c r="H131" s="507"/>
      <c r="I131" s="507"/>
      <c r="J131" s="507"/>
      <c r="K131" s="507"/>
      <c r="L131" s="508"/>
    </row>
    <row r="132" spans="1:12" s="53" customFormat="1" ht="15" customHeight="1">
      <c r="A132" s="1"/>
      <c r="B132" s="210"/>
      <c r="C132" s="509"/>
      <c r="D132" s="509"/>
      <c r="E132" s="509"/>
      <c r="F132" s="509"/>
      <c r="G132" s="509"/>
      <c r="H132" s="509"/>
      <c r="I132" s="509"/>
      <c r="J132" s="509"/>
      <c r="K132" s="509"/>
      <c r="L132" s="510"/>
    </row>
    <row r="133" spans="2:12" ht="15" customHeight="1">
      <c r="B133" s="211"/>
      <c r="C133" s="197" t="s">
        <v>143</v>
      </c>
      <c r="D133" s="197"/>
      <c r="E133" s="202"/>
      <c r="F133" s="61">
        <v>0.05</v>
      </c>
      <c r="G133" s="61">
        <v>0.07</v>
      </c>
      <c r="H133" s="62">
        <v>0.11</v>
      </c>
      <c r="I133" s="64">
        <f>(H133*L133%)+H133</f>
        <v>0.121</v>
      </c>
      <c r="J133" s="63">
        <v>0.1</v>
      </c>
      <c r="K133" s="61">
        <v>0.07</v>
      </c>
      <c r="L133" s="212">
        <v>10</v>
      </c>
    </row>
    <row r="134" spans="2:12" ht="15" customHeight="1">
      <c r="B134" s="211"/>
      <c r="C134" s="199" t="s">
        <v>144</v>
      </c>
      <c r="D134" s="199"/>
      <c r="E134" s="203"/>
      <c r="F134" s="61">
        <v>0.05</v>
      </c>
      <c r="G134" s="61">
        <v>0.07</v>
      </c>
      <c r="H134" s="62">
        <v>0.15</v>
      </c>
      <c r="I134" s="64">
        <f>(H134*L134%)+H134</f>
        <v>0.16499999999999998</v>
      </c>
      <c r="J134" s="63">
        <v>0.15</v>
      </c>
      <c r="K134" s="61">
        <v>0.14</v>
      </c>
      <c r="L134" s="212">
        <v>10</v>
      </c>
    </row>
    <row r="135" spans="1:12" s="53" customFormat="1" ht="15" customHeight="1">
      <c r="A135" s="1"/>
      <c r="B135" s="210"/>
      <c r="C135" s="507" t="s">
        <v>145</v>
      </c>
      <c r="D135" s="507"/>
      <c r="E135" s="507"/>
      <c r="F135" s="507"/>
      <c r="G135" s="507"/>
      <c r="H135" s="507"/>
      <c r="I135" s="507"/>
      <c r="J135" s="507"/>
      <c r="K135" s="507"/>
      <c r="L135" s="508"/>
    </row>
    <row r="136" spans="1:12" s="53" customFormat="1" ht="15" customHeight="1">
      <c r="A136" s="1"/>
      <c r="B136" s="210"/>
      <c r="C136" s="509"/>
      <c r="D136" s="509"/>
      <c r="E136" s="509"/>
      <c r="F136" s="509"/>
      <c r="G136" s="509"/>
      <c r="H136" s="509"/>
      <c r="I136" s="509"/>
      <c r="J136" s="509"/>
      <c r="K136" s="509"/>
      <c r="L136" s="510"/>
    </row>
    <row r="137" spans="2:12" ht="15" customHeight="1">
      <c r="B137" s="211"/>
      <c r="C137" s="197" t="s">
        <v>198</v>
      </c>
      <c r="D137" s="197"/>
      <c r="E137" s="202"/>
      <c r="F137" s="61">
        <v>1</v>
      </c>
      <c r="G137" s="61">
        <v>2</v>
      </c>
      <c r="H137" s="62">
        <v>2.5</v>
      </c>
      <c r="I137" s="64">
        <f>(H137*L137%)+H137</f>
        <v>2.75</v>
      </c>
      <c r="J137" s="63">
        <v>2</v>
      </c>
      <c r="K137" s="61">
        <v>1.5</v>
      </c>
      <c r="L137" s="212">
        <v>10</v>
      </c>
    </row>
    <row r="138" spans="2:12" ht="15" customHeight="1">
      <c r="B138" s="211"/>
      <c r="C138" s="199" t="s">
        <v>146</v>
      </c>
      <c r="D138" s="199"/>
      <c r="E138" s="203"/>
      <c r="F138" s="61">
        <v>0.06</v>
      </c>
      <c r="G138" s="61">
        <v>0.09</v>
      </c>
      <c r="H138" s="62">
        <v>0.11</v>
      </c>
      <c r="I138" s="64">
        <f>(H138*L138%)+H138</f>
        <v>0.121</v>
      </c>
      <c r="J138" s="63">
        <v>0.09</v>
      </c>
      <c r="K138" s="61">
        <v>0.06</v>
      </c>
      <c r="L138" s="212">
        <v>10</v>
      </c>
    </row>
    <row r="139" spans="1:12" s="53" customFormat="1" ht="15" customHeight="1">
      <c r="A139" s="1"/>
      <c r="B139" s="210"/>
      <c r="C139" s="507" t="s">
        <v>147</v>
      </c>
      <c r="D139" s="507"/>
      <c r="E139" s="507"/>
      <c r="F139" s="507"/>
      <c r="G139" s="507"/>
      <c r="H139" s="507"/>
      <c r="I139" s="507"/>
      <c r="J139" s="507"/>
      <c r="K139" s="507"/>
      <c r="L139" s="508"/>
    </row>
    <row r="140" spans="1:12" s="53" customFormat="1" ht="15" customHeight="1">
      <c r="A140" s="1"/>
      <c r="B140" s="210"/>
      <c r="C140" s="509"/>
      <c r="D140" s="509"/>
      <c r="E140" s="509"/>
      <c r="F140" s="509"/>
      <c r="G140" s="509"/>
      <c r="H140" s="509"/>
      <c r="I140" s="509"/>
      <c r="J140" s="509"/>
      <c r="K140" s="509"/>
      <c r="L140" s="510"/>
    </row>
    <row r="141" spans="2:12" ht="15" customHeight="1">
      <c r="B141" s="211"/>
      <c r="C141" s="197" t="s">
        <v>148</v>
      </c>
      <c r="D141" s="197"/>
      <c r="E141" s="202"/>
      <c r="F141" s="61">
        <v>0.05</v>
      </c>
      <c r="G141" s="61">
        <v>0.07</v>
      </c>
      <c r="H141" s="62">
        <v>0.11</v>
      </c>
      <c r="I141" s="64">
        <f>(H141*L141%)+H141</f>
        <v>0.121</v>
      </c>
      <c r="J141" s="63">
        <v>0.1</v>
      </c>
      <c r="K141" s="61">
        <v>0.07</v>
      </c>
      <c r="L141" s="212">
        <v>10</v>
      </c>
    </row>
    <row r="142" spans="2:12" ht="15" customHeight="1">
      <c r="B142" s="211"/>
      <c r="C142" s="197" t="s">
        <v>149</v>
      </c>
      <c r="D142" s="197"/>
      <c r="E142" s="202"/>
      <c r="F142" s="61">
        <v>0.05</v>
      </c>
      <c r="G142" s="61">
        <v>0.07</v>
      </c>
      <c r="H142" s="62">
        <v>0.11</v>
      </c>
      <c r="I142" s="64">
        <f>(H142*L142%)+H142</f>
        <v>0.121</v>
      </c>
      <c r="J142" s="63">
        <v>0.1</v>
      </c>
      <c r="K142" s="61">
        <v>0.07</v>
      </c>
      <c r="L142" s="212">
        <v>10</v>
      </c>
    </row>
    <row r="143" spans="2:12" ht="15" customHeight="1">
      <c r="B143" s="211"/>
      <c r="C143" s="197" t="s">
        <v>150</v>
      </c>
      <c r="D143" s="197"/>
      <c r="E143" s="202"/>
      <c r="F143" s="61">
        <v>0</v>
      </c>
      <c r="G143" s="61">
        <v>0</v>
      </c>
      <c r="H143" s="62">
        <v>1.13</v>
      </c>
      <c r="I143" s="64">
        <f>(H143*L143%)+H143</f>
        <v>1.2429999999999999</v>
      </c>
      <c r="J143" s="63">
        <v>0.12</v>
      </c>
      <c r="K143" s="61">
        <v>0.08</v>
      </c>
      <c r="L143" s="212">
        <v>10</v>
      </c>
    </row>
    <row r="144" spans="2:12" ht="15" customHeight="1">
      <c r="B144" s="211"/>
      <c r="C144" s="197" t="s">
        <v>151</v>
      </c>
      <c r="D144" s="197"/>
      <c r="E144" s="202"/>
      <c r="F144" s="61">
        <v>0.05</v>
      </c>
      <c r="G144" s="61">
        <v>0.07</v>
      </c>
      <c r="H144" s="62">
        <v>0.11</v>
      </c>
      <c r="I144" s="64">
        <f>(H144*L144%)+H144</f>
        <v>0.121</v>
      </c>
      <c r="J144" s="63">
        <v>0.1</v>
      </c>
      <c r="K144" s="61">
        <v>0.07</v>
      </c>
      <c r="L144" s="212">
        <v>10</v>
      </c>
    </row>
    <row r="145" spans="1:12" s="52" customFormat="1" ht="15" customHeight="1">
      <c r="A145" s="1"/>
      <c r="B145" s="211"/>
      <c r="C145" s="199" t="s">
        <v>152</v>
      </c>
      <c r="D145" s="199"/>
      <c r="E145" s="203"/>
      <c r="F145" s="61">
        <v>0</v>
      </c>
      <c r="G145" s="61">
        <v>0</v>
      </c>
      <c r="H145" s="62">
        <v>0.16</v>
      </c>
      <c r="I145" s="64" t="e">
        <f>(H145*#REF!%)+H145</f>
        <v>#REF!</v>
      </c>
      <c r="J145" s="63">
        <v>0.15</v>
      </c>
      <c r="K145" s="61">
        <v>0.11</v>
      </c>
      <c r="L145" s="212">
        <v>10</v>
      </c>
    </row>
    <row r="146" spans="1:12" s="53" customFormat="1" ht="15" customHeight="1">
      <c r="A146" s="1"/>
      <c r="B146" s="210"/>
      <c r="C146" s="507" t="s">
        <v>263</v>
      </c>
      <c r="D146" s="507"/>
      <c r="E146" s="507"/>
      <c r="F146" s="507"/>
      <c r="G146" s="507"/>
      <c r="H146" s="507"/>
      <c r="I146" s="507"/>
      <c r="J146" s="507"/>
      <c r="K146" s="507"/>
      <c r="L146" s="508"/>
    </row>
    <row r="147" spans="1:12" s="53" customFormat="1" ht="15" customHeight="1">
      <c r="A147" s="1"/>
      <c r="B147" s="210"/>
      <c r="C147" s="509"/>
      <c r="D147" s="509"/>
      <c r="E147" s="509"/>
      <c r="F147" s="509"/>
      <c r="G147" s="509"/>
      <c r="H147" s="509"/>
      <c r="I147" s="509"/>
      <c r="J147" s="509"/>
      <c r="K147" s="509"/>
      <c r="L147" s="510"/>
    </row>
    <row r="148" spans="2:12" ht="15" customHeight="1">
      <c r="B148" s="211"/>
      <c r="C148" s="197" t="s">
        <v>1</v>
      </c>
      <c r="D148" s="197"/>
      <c r="E148" s="202"/>
      <c r="F148" s="61">
        <v>0.05</v>
      </c>
      <c r="G148" s="61">
        <v>0.07</v>
      </c>
      <c r="H148" s="62">
        <v>0.11</v>
      </c>
      <c r="I148" s="64">
        <f aca="true" t="shared" si="8" ref="I148:I155">(H148*L148%)+H148</f>
        <v>0.121</v>
      </c>
      <c r="J148" s="63">
        <v>0.1</v>
      </c>
      <c r="K148" s="61">
        <v>0.07</v>
      </c>
      <c r="L148" s="212">
        <v>10</v>
      </c>
    </row>
    <row r="149" spans="1:12" s="52" customFormat="1" ht="15" customHeight="1">
      <c r="A149" s="55"/>
      <c r="B149" s="218"/>
      <c r="C149" s="197" t="s">
        <v>2</v>
      </c>
      <c r="D149" s="197"/>
      <c r="E149" s="202"/>
      <c r="F149" s="61">
        <v>0.05</v>
      </c>
      <c r="G149" s="61">
        <v>0.07</v>
      </c>
      <c r="H149" s="62">
        <v>0.11</v>
      </c>
      <c r="I149" s="64">
        <f t="shared" si="8"/>
        <v>0.121</v>
      </c>
      <c r="J149" s="63">
        <v>0.1</v>
      </c>
      <c r="K149" s="61">
        <v>0.07</v>
      </c>
      <c r="L149" s="212">
        <v>10</v>
      </c>
    </row>
    <row r="150" spans="1:12" s="52" customFormat="1" ht="15" customHeight="1">
      <c r="A150" s="1"/>
      <c r="B150" s="211"/>
      <c r="C150" s="197" t="s">
        <v>153</v>
      </c>
      <c r="D150" s="197"/>
      <c r="E150" s="202"/>
      <c r="F150" s="61">
        <v>0.18</v>
      </c>
      <c r="G150" s="61">
        <v>0.25</v>
      </c>
      <c r="H150" s="62">
        <v>0.28</v>
      </c>
      <c r="I150" s="64">
        <f t="shared" si="8"/>
        <v>0.30800000000000005</v>
      </c>
      <c r="J150" s="63">
        <v>0.25</v>
      </c>
      <c r="K150" s="61">
        <v>0.17</v>
      </c>
      <c r="L150" s="212">
        <v>10</v>
      </c>
    </row>
    <row r="151" spans="1:12" s="52" customFormat="1" ht="15" customHeight="1">
      <c r="A151" s="1"/>
      <c r="B151" s="211"/>
      <c r="C151" s="197" t="s">
        <v>154</v>
      </c>
      <c r="D151" s="197"/>
      <c r="E151" s="202"/>
      <c r="F151" s="61">
        <v>0.1</v>
      </c>
      <c r="G151" s="61">
        <v>0.15</v>
      </c>
      <c r="H151" s="62">
        <v>0.2</v>
      </c>
      <c r="I151" s="64">
        <f t="shared" si="8"/>
        <v>0.22000000000000003</v>
      </c>
      <c r="J151" s="63">
        <v>0.15</v>
      </c>
      <c r="K151" s="61">
        <v>0.15</v>
      </c>
      <c r="L151" s="212">
        <v>10</v>
      </c>
    </row>
    <row r="152" spans="1:12" s="52" customFormat="1" ht="15" customHeight="1">
      <c r="A152" s="1"/>
      <c r="B152" s="211"/>
      <c r="C152" s="197" t="s">
        <v>155</v>
      </c>
      <c r="D152" s="197"/>
      <c r="E152" s="202"/>
      <c r="F152" s="61">
        <v>0.06</v>
      </c>
      <c r="G152" s="61">
        <v>0.08</v>
      </c>
      <c r="H152" s="62">
        <v>0.14</v>
      </c>
      <c r="I152" s="64">
        <f t="shared" si="8"/>
        <v>0.15400000000000003</v>
      </c>
      <c r="J152" s="63">
        <v>0.12</v>
      </c>
      <c r="K152" s="61">
        <v>0.08</v>
      </c>
      <c r="L152" s="212">
        <v>10</v>
      </c>
    </row>
    <row r="153" spans="1:12" s="52" customFormat="1" ht="15" customHeight="1">
      <c r="A153" s="1"/>
      <c r="B153" s="211"/>
      <c r="C153" s="197"/>
      <c r="D153" s="197"/>
      <c r="E153" s="202"/>
      <c r="F153" s="61"/>
      <c r="G153" s="61"/>
      <c r="H153" s="62"/>
      <c r="I153" s="64"/>
      <c r="J153" s="63"/>
      <c r="K153" s="61"/>
      <c r="L153" s="212"/>
    </row>
    <row r="154" spans="1:12" s="52" customFormat="1" ht="15" customHeight="1">
      <c r="A154" s="1"/>
      <c r="B154" s="211"/>
      <c r="C154" s="197"/>
      <c r="D154" s="197"/>
      <c r="E154" s="202"/>
      <c r="F154" s="61"/>
      <c r="G154" s="61"/>
      <c r="H154" s="62"/>
      <c r="I154" s="64"/>
      <c r="J154" s="63"/>
      <c r="K154" s="61"/>
      <c r="L154" s="212"/>
    </row>
    <row r="155" spans="2:12" ht="15" customHeight="1">
      <c r="B155" s="211"/>
      <c r="C155" s="199" t="s">
        <v>156</v>
      </c>
      <c r="D155" s="199"/>
      <c r="E155" s="203"/>
      <c r="F155" s="61">
        <v>0.1</v>
      </c>
      <c r="G155" s="61">
        <v>0.1</v>
      </c>
      <c r="H155" s="62">
        <v>0.15</v>
      </c>
      <c r="I155" s="64">
        <f t="shared" si="8"/>
        <v>0.16499999999999998</v>
      </c>
      <c r="J155" s="63">
        <v>0.15</v>
      </c>
      <c r="K155" s="61">
        <v>0.15</v>
      </c>
      <c r="L155" s="212">
        <v>10</v>
      </c>
    </row>
    <row r="156" spans="1:12" s="53" customFormat="1" ht="15" customHeight="1">
      <c r="A156" s="1"/>
      <c r="B156" s="210"/>
      <c r="C156" s="509" t="s">
        <v>235</v>
      </c>
      <c r="D156" s="509"/>
      <c r="E156" s="509"/>
      <c r="F156" s="507"/>
      <c r="G156" s="507"/>
      <c r="H156" s="507"/>
      <c r="I156" s="507"/>
      <c r="J156" s="507"/>
      <c r="K156" s="507"/>
      <c r="L156" s="508"/>
    </row>
    <row r="157" spans="1:12" s="53" customFormat="1" ht="15" customHeight="1">
      <c r="A157" s="1"/>
      <c r="B157" s="210"/>
      <c r="C157" s="509"/>
      <c r="D157" s="509"/>
      <c r="E157" s="509"/>
      <c r="F157" s="509"/>
      <c r="G157" s="509"/>
      <c r="H157" s="509"/>
      <c r="I157" s="509"/>
      <c r="J157" s="509"/>
      <c r="K157" s="509"/>
      <c r="L157" s="510"/>
    </row>
    <row r="158" spans="2:12" ht="15" customHeight="1">
      <c r="B158" s="211"/>
      <c r="C158" s="197" t="s">
        <v>157</v>
      </c>
      <c r="D158" s="197"/>
      <c r="E158" s="202"/>
      <c r="F158" s="61">
        <v>0.12</v>
      </c>
      <c r="G158" s="61">
        <v>0.175</v>
      </c>
      <c r="H158" s="62">
        <v>0.22</v>
      </c>
      <c r="I158" s="64">
        <f aca="true" t="shared" si="9" ref="I158:I167">(H158*L158%)+H158</f>
        <v>0.242</v>
      </c>
      <c r="J158" s="63">
        <v>0.2</v>
      </c>
      <c r="K158" s="61">
        <v>0.2</v>
      </c>
      <c r="L158" s="212">
        <v>10</v>
      </c>
    </row>
    <row r="159" spans="2:12" ht="15" customHeight="1">
      <c r="B159" s="211"/>
      <c r="C159" s="197" t="s">
        <v>158</v>
      </c>
      <c r="D159" s="197"/>
      <c r="E159" s="202"/>
      <c r="F159" s="61">
        <v>0.15</v>
      </c>
      <c r="G159" s="61">
        <v>1.18</v>
      </c>
      <c r="H159" s="62">
        <v>0.25</v>
      </c>
      <c r="I159" s="64">
        <f t="shared" si="9"/>
        <v>0.275</v>
      </c>
      <c r="J159" s="63">
        <v>0.23</v>
      </c>
      <c r="K159" s="61">
        <v>0.23</v>
      </c>
      <c r="L159" s="212">
        <v>10</v>
      </c>
    </row>
    <row r="160" spans="2:12" ht="15" customHeight="1">
      <c r="B160" s="211"/>
      <c r="C160" s="197" t="s">
        <v>159</v>
      </c>
      <c r="D160" s="197"/>
      <c r="E160" s="202"/>
      <c r="F160" s="61">
        <v>0.12</v>
      </c>
      <c r="G160" s="61">
        <v>0.17</v>
      </c>
      <c r="H160" s="62">
        <v>0.22</v>
      </c>
      <c r="I160" s="64">
        <f t="shared" si="9"/>
        <v>0.242</v>
      </c>
      <c r="J160" s="63">
        <v>0.2</v>
      </c>
      <c r="K160" s="61">
        <v>0.2</v>
      </c>
      <c r="L160" s="212">
        <v>10</v>
      </c>
    </row>
    <row r="161" spans="2:12" ht="15" customHeight="1">
      <c r="B161" s="211"/>
      <c r="C161" s="197" t="s">
        <v>160</v>
      </c>
      <c r="D161" s="197"/>
      <c r="E161" s="202"/>
      <c r="F161" s="61">
        <v>0.12</v>
      </c>
      <c r="G161" s="61">
        <v>0.17</v>
      </c>
      <c r="H161" s="62">
        <v>0.22</v>
      </c>
      <c r="I161" s="64">
        <f t="shared" si="9"/>
        <v>0.242</v>
      </c>
      <c r="J161" s="63">
        <v>0.2</v>
      </c>
      <c r="K161" s="61">
        <v>0.2</v>
      </c>
      <c r="L161" s="212">
        <v>10</v>
      </c>
    </row>
    <row r="162" spans="2:12" ht="15" customHeight="1">
      <c r="B162" s="210"/>
      <c r="C162" s="197" t="s">
        <v>194</v>
      </c>
      <c r="D162" s="197"/>
      <c r="E162" s="202"/>
      <c r="F162" s="61">
        <v>0.05</v>
      </c>
      <c r="G162" s="61">
        <v>0.07</v>
      </c>
      <c r="H162" s="62">
        <v>0.08</v>
      </c>
      <c r="I162" s="64">
        <f t="shared" si="9"/>
        <v>0.088</v>
      </c>
      <c r="J162" s="63">
        <v>0.008</v>
      </c>
      <c r="K162" s="61">
        <v>0.008</v>
      </c>
      <c r="L162" s="212">
        <v>10</v>
      </c>
    </row>
    <row r="163" spans="2:12" ht="15" customHeight="1">
      <c r="B163" s="211"/>
      <c r="C163" s="197" t="s">
        <v>0</v>
      </c>
      <c r="D163" s="197"/>
      <c r="E163" s="202"/>
      <c r="F163" s="61">
        <v>0.005</v>
      </c>
      <c r="G163" s="61">
        <v>0.007</v>
      </c>
      <c r="H163" s="62">
        <v>0.008</v>
      </c>
      <c r="I163" s="64">
        <f t="shared" si="9"/>
        <v>0.0088</v>
      </c>
      <c r="J163" s="63">
        <v>0.008</v>
      </c>
      <c r="K163" s="61">
        <v>0.008</v>
      </c>
      <c r="L163" s="212">
        <v>10</v>
      </c>
    </row>
    <row r="164" spans="2:12" ht="15" customHeight="1">
      <c r="B164" s="211"/>
      <c r="C164" s="197" t="s">
        <v>195</v>
      </c>
      <c r="D164" s="197"/>
      <c r="E164" s="202"/>
      <c r="F164" s="61">
        <v>0.05</v>
      </c>
      <c r="G164" s="61">
        <v>0.07</v>
      </c>
      <c r="H164" s="62">
        <v>0.08</v>
      </c>
      <c r="I164" s="64">
        <f t="shared" si="9"/>
        <v>0.088</v>
      </c>
      <c r="J164" s="63">
        <v>0.008</v>
      </c>
      <c r="K164" s="61">
        <v>0.008</v>
      </c>
      <c r="L164" s="212">
        <v>10</v>
      </c>
    </row>
    <row r="165" spans="2:12" ht="15" customHeight="1">
      <c r="B165" s="211"/>
      <c r="C165" s="197" t="s">
        <v>196</v>
      </c>
      <c r="D165" s="197"/>
      <c r="E165" s="202"/>
      <c r="F165" s="61">
        <v>0.025</v>
      </c>
      <c r="G165" s="61">
        <v>0.03</v>
      </c>
      <c r="H165" s="62">
        <v>0.04</v>
      </c>
      <c r="I165" s="64">
        <f t="shared" si="9"/>
        <v>0.044</v>
      </c>
      <c r="J165" s="63">
        <v>0.04</v>
      </c>
      <c r="K165" s="61">
        <v>0.035</v>
      </c>
      <c r="L165" s="212">
        <v>10</v>
      </c>
    </row>
    <row r="166" spans="2:12" ht="15" customHeight="1">
      <c r="B166" s="211"/>
      <c r="C166" s="197" t="s">
        <v>201</v>
      </c>
      <c r="D166" s="197"/>
      <c r="E166" s="202"/>
      <c r="F166" s="61">
        <v>0.03</v>
      </c>
      <c r="G166" s="61">
        <v>0.04</v>
      </c>
      <c r="H166" s="62">
        <v>0.06</v>
      </c>
      <c r="I166" s="64">
        <f t="shared" si="9"/>
        <v>0.066</v>
      </c>
      <c r="J166" s="63">
        <v>0.06</v>
      </c>
      <c r="K166" s="61">
        <v>0.04</v>
      </c>
      <c r="L166" s="212">
        <v>10</v>
      </c>
    </row>
    <row r="167" spans="2:12" ht="15" customHeight="1">
      <c r="B167" s="211"/>
      <c r="C167" s="199" t="s">
        <v>161</v>
      </c>
      <c r="D167" s="199"/>
      <c r="E167" s="203"/>
      <c r="F167" s="61">
        <v>0.02</v>
      </c>
      <c r="G167" s="61">
        <v>0.03</v>
      </c>
      <c r="H167" s="62">
        <v>0.035</v>
      </c>
      <c r="I167" s="64">
        <f t="shared" si="9"/>
        <v>0.038500000000000006</v>
      </c>
      <c r="J167" s="63">
        <v>0.04</v>
      </c>
      <c r="K167" s="61">
        <v>0.04</v>
      </c>
      <c r="L167" s="212">
        <v>10</v>
      </c>
    </row>
    <row r="168" spans="1:12" s="53" customFormat="1" ht="15" customHeight="1">
      <c r="A168" s="1"/>
      <c r="B168" s="210"/>
      <c r="C168" s="507" t="s">
        <v>236</v>
      </c>
      <c r="D168" s="507"/>
      <c r="E168" s="507"/>
      <c r="F168" s="507"/>
      <c r="G168" s="507"/>
      <c r="H168" s="507"/>
      <c r="I168" s="507"/>
      <c r="J168" s="507"/>
      <c r="K168" s="507"/>
      <c r="L168" s="508"/>
    </row>
    <row r="169" spans="1:12" s="53" customFormat="1" ht="15" customHeight="1">
      <c r="A169" s="1"/>
      <c r="B169" s="210"/>
      <c r="C169" s="509"/>
      <c r="D169" s="509"/>
      <c r="E169" s="509"/>
      <c r="F169" s="509"/>
      <c r="G169" s="509"/>
      <c r="H169" s="509"/>
      <c r="I169" s="509"/>
      <c r="J169" s="509"/>
      <c r="K169" s="509"/>
      <c r="L169" s="510"/>
    </row>
    <row r="170" spans="2:12" ht="15" customHeight="1">
      <c r="B170" s="211"/>
      <c r="C170" s="197" t="s">
        <v>162</v>
      </c>
      <c r="D170" s="197"/>
      <c r="E170" s="202"/>
      <c r="F170" s="61">
        <v>0.11</v>
      </c>
      <c r="G170" s="61">
        <v>0.11</v>
      </c>
      <c r="H170" s="62">
        <v>0.111</v>
      </c>
      <c r="I170" s="64">
        <f>(H170*L170%)+H170</f>
        <v>0.1221</v>
      </c>
      <c r="J170" s="63">
        <v>0.1</v>
      </c>
      <c r="K170" s="61">
        <v>0.1</v>
      </c>
      <c r="L170" s="212">
        <v>10</v>
      </c>
    </row>
    <row r="171" spans="2:12" ht="15" customHeight="1">
      <c r="B171" s="211"/>
      <c r="C171" s="197" t="s">
        <v>163</v>
      </c>
      <c r="D171" s="197"/>
      <c r="E171" s="202"/>
      <c r="F171" s="61">
        <v>0.115</v>
      </c>
      <c r="G171" s="61">
        <v>0.115</v>
      </c>
      <c r="H171" s="62">
        <v>0.116</v>
      </c>
      <c r="I171" s="64">
        <f>(H171*L171%)+H171</f>
        <v>0.12760000000000002</v>
      </c>
      <c r="J171" s="63">
        <v>0.115</v>
      </c>
      <c r="K171" s="61">
        <v>0.115</v>
      </c>
      <c r="L171" s="212">
        <v>10</v>
      </c>
    </row>
    <row r="172" spans="2:12" ht="15" customHeight="1">
      <c r="B172" s="211"/>
      <c r="C172" s="197" t="s">
        <v>164</v>
      </c>
      <c r="D172" s="197"/>
      <c r="E172" s="202"/>
      <c r="F172" s="61">
        <v>0.06</v>
      </c>
      <c r="G172" s="61">
        <v>0.06</v>
      </c>
      <c r="H172" s="62">
        <v>0.12</v>
      </c>
      <c r="I172" s="64">
        <f>(H172*L172%)+H172</f>
        <v>0.132</v>
      </c>
      <c r="J172" s="63">
        <v>0.12</v>
      </c>
      <c r="K172" s="61">
        <v>0.12</v>
      </c>
      <c r="L172" s="212">
        <v>10</v>
      </c>
    </row>
    <row r="173" spans="2:12" ht="15" customHeight="1">
      <c r="B173" s="211"/>
      <c r="C173" s="199" t="s">
        <v>197</v>
      </c>
      <c r="D173" s="199"/>
      <c r="E173" s="203"/>
      <c r="F173" s="61">
        <v>0.125</v>
      </c>
      <c r="G173" s="61">
        <v>0.125</v>
      </c>
      <c r="H173" s="62">
        <v>0.125</v>
      </c>
      <c r="I173" s="64">
        <f>(H173*L173%)+H173</f>
        <v>0.1375</v>
      </c>
      <c r="J173" s="63">
        <v>0</v>
      </c>
      <c r="K173" s="61">
        <v>0</v>
      </c>
      <c r="L173" s="212">
        <v>10</v>
      </c>
    </row>
    <row r="174" spans="1:12" s="53" customFormat="1" ht="15" customHeight="1">
      <c r="A174" s="1"/>
      <c r="B174" s="210"/>
      <c r="C174" s="507" t="s">
        <v>237</v>
      </c>
      <c r="D174" s="507"/>
      <c r="E174" s="507"/>
      <c r="F174" s="507"/>
      <c r="G174" s="507"/>
      <c r="H174" s="507"/>
      <c r="I174" s="507"/>
      <c r="J174" s="507"/>
      <c r="K174" s="507"/>
      <c r="L174" s="508"/>
    </row>
    <row r="175" spans="1:12" s="53" customFormat="1" ht="15" customHeight="1">
      <c r="A175" s="1"/>
      <c r="B175" s="210"/>
      <c r="C175" s="509"/>
      <c r="D175" s="509"/>
      <c r="E175" s="509"/>
      <c r="F175" s="509"/>
      <c r="G175" s="509"/>
      <c r="H175" s="509"/>
      <c r="I175" s="509"/>
      <c r="J175" s="509"/>
      <c r="K175" s="509"/>
      <c r="L175" s="510"/>
    </row>
    <row r="176" spans="2:12" ht="15" customHeight="1">
      <c r="B176" s="211"/>
      <c r="C176" s="197" t="s">
        <v>165</v>
      </c>
      <c r="D176" s="197"/>
      <c r="E176" s="202"/>
      <c r="F176" s="61">
        <v>0.1</v>
      </c>
      <c r="G176" s="61">
        <v>0.1</v>
      </c>
      <c r="H176" s="62">
        <v>0.1</v>
      </c>
      <c r="I176" s="64">
        <f aca="true" t="shared" si="10" ref="I176:I183">(H176*L176%)+H176</f>
        <v>0.11000000000000001</v>
      </c>
      <c r="J176" s="63">
        <v>0.1</v>
      </c>
      <c r="K176" s="61">
        <v>0.1</v>
      </c>
      <c r="L176" s="212">
        <v>10</v>
      </c>
    </row>
    <row r="177" spans="2:12" ht="15" customHeight="1">
      <c r="B177" s="211"/>
      <c r="C177" s="197" t="s">
        <v>166</v>
      </c>
      <c r="D177" s="197"/>
      <c r="E177" s="202"/>
      <c r="F177" s="61">
        <v>0.12</v>
      </c>
      <c r="G177" s="61">
        <v>0.12</v>
      </c>
      <c r="H177" s="62">
        <v>0.12</v>
      </c>
      <c r="I177" s="64">
        <f t="shared" si="10"/>
        <v>0.132</v>
      </c>
      <c r="J177" s="63">
        <v>0.12</v>
      </c>
      <c r="K177" s="61">
        <v>0.12</v>
      </c>
      <c r="L177" s="212">
        <v>10</v>
      </c>
    </row>
    <row r="178" spans="2:12" ht="15" customHeight="1">
      <c r="B178" s="211"/>
      <c r="C178" s="197" t="s">
        <v>167</v>
      </c>
      <c r="D178" s="197"/>
      <c r="E178" s="202"/>
      <c r="F178" s="61">
        <v>0.11</v>
      </c>
      <c r="G178" s="61">
        <v>0.1</v>
      </c>
      <c r="H178" s="62">
        <v>0.13</v>
      </c>
      <c r="I178" s="64">
        <f t="shared" si="10"/>
        <v>0.14300000000000002</v>
      </c>
      <c r="J178" s="63">
        <v>0.13</v>
      </c>
      <c r="K178" s="61">
        <v>0.13</v>
      </c>
      <c r="L178" s="212">
        <v>10</v>
      </c>
    </row>
    <row r="179" spans="2:12" ht="15" customHeight="1">
      <c r="B179" s="211"/>
      <c r="C179" s="197" t="s">
        <v>168</v>
      </c>
      <c r="D179" s="197"/>
      <c r="E179" s="202"/>
      <c r="F179" s="61">
        <v>0.1</v>
      </c>
      <c r="G179" s="61">
        <v>0.1</v>
      </c>
      <c r="H179" s="62">
        <v>0.13</v>
      </c>
      <c r="I179" s="64">
        <f t="shared" si="10"/>
        <v>0.14300000000000002</v>
      </c>
      <c r="J179" s="63">
        <v>0.13</v>
      </c>
      <c r="K179" s="61">
        <v>0.13</v>
      </c>
      <c r="L179" s="212">
        <v>10</v>
      </c>
    </row>
    <row r="180" spans="2:12" ht="15" customHeight="1">
      <c r="B180" s="211"/>
      <c r="C180" s="197" t="s">
        <v>169</v>
      </c>
      <c r="D180" s="197"/>
      <c r="E180" s="202"/>
      <c r="F180" s="61">
        <v>0.04</v>
      </c>
      <c r="G180" s="61">
        <v>0.04</v>
      </c>
      <c r="H180" s="62">
        <v>0.06</v>
      </c>
      <c r="I180" s="64">
        <f t="shared" si="10"/>
        <v>0.066</v>
      </c>
      <c r="J180" s="63">
        <v>0.06</v>
      </c>
      <c r="K180" s="61">
        <v>0.06</v>
      </c>
      <c r="L180" s="212">
        <v>10</v>
      </c>
    </row>
    <row r="181" spans="2:12" ht="15" customHeight="1">
      <c r="B181" s="211"/>
      <c r="C181" s="197" t="s">
        <v>170</v>
      </c>
      <c r="D181" s="197"/>
      <c r="E181" s="202"/>
      <c r="F181" s="61">
        <v>0.06</v>
      </c>
      <c r="G181" s="61">
        <v>0.06</v>
      </c>
      <c r="H181" s="62">
        <v>0.08</v>
      </c>
      <c r="I181" s="64">
        <f t="shared" si="10"/>
        <v>0.088</v>
      </c>
      <c r="J181" s="63">
        <v>0.08</v>
      </c>
      <c r="K181" s="61">
        <v>0.08</v>
      </c>
      <c r="L181" s="212">
        <v>10</v>
      </c>
    </row>
    <row r="182" spans="2:12" ht="15" customHeight="1">
      <c r="B182" s="211"/>
      <c r="C182" s="197" t="s">
        <v>171</v>
      </c>
      <c r="D182" s="197"/>
      <c r="E182" s="202"/>
      <c r="F182" s="61">
        <v>0.03</v>
      </c>
      <c r="G182" s="61">
        <v>0.03</v>
      </c>
      <c r="H182" s="62">
        <v>0.05</v>
      </c>
      <c r="I182" s="64">
        <f t="shared" si="10"/>
        <v>0.05500000000000001</v>
      </c>
      <c r="J182" s="63">
        <v>0.05</v>
      </c>
      <c r="K182" s="61">
        <v>0.05</v>
      </c>
      <c r="L182" s="212">
        <v>10</v>
      </c>
    </row>
    <row r="183" spans="2:12" ht="15" customHeight="1">
      <c r="B183" s="211"/>
      <c r="C183" s="199" t="s">
        <v>10</v>
      </c>
      <c r="D183" s="199"/>
      <c r="E183" s="203"/>
      <c r="F183" s="61">
        <v>0.015</v>
      </c>
      <c r="G183" s="61">
        <v>0.015</v>
      </c>
      <c r="H183" s="62">
        <v>0.021</v>
      </c>
      <c r="I183" s="64">
        <f t="shared" si="10"/>
        <v>0.023100000000000002</v>
      </c>
      <c r="J183" s="63">
        <v>0.002</v>
      </c>
      <c r="K183" s="61">
        <v>0.002</v>
      </c>
      <c r="L183" s="212">
        <v>10</v>
      </c>
    </row>
    <row r="184" spans="1:12" s="53" customFormat="1" ht="15" customHeight="1">
      <c r="A184" s="1"/>
      <c r="B184" s="210"/>
      <c r="C184" s="507" t="s">
        <v>172</v>
      </c>
      <c r="D184" s="507"/>
      <c r="E184" s="507"/>
      <c r="F184" s="507"/>
      <c r="G184" s="507"/>
      <c r="H184" s="507"/>
      <c r="I184" s="507"/>
      <c r="J184" s="507"/>
      <c r="K184" s="507"/>
      <c r="L184" s="508"/>
    </row>
    <row r="185" spans="1:12" s="53" customFormat="1" ht="15" customHeight="1">
      <c r="A185" s="1"/>
      <c r="B185" s="210"/>
      <c r="C185" s="509"/>
      <c r="D185" s="509"/>
      <c r="E185" s="509"/>
      <c r="F185" s="509"/>
      <c r="G185" s="509"/>
      <c r="H185" s="509"/>
      <c r="I185" s="509"/>
      <c r="J185" s="509"/>
      <c r="K185" s="509"/>
      <c r="L185" s="510"/>
    </row>
    <row r="186" spans="2:12" ht="15" customHeight="1">
      <c r="B186" s="211"/>
      <c r="C186" s="199" t="s">
        <v>173</v>
      </c>
      <c r="D186" s="199"/>
      <c r="E186" s="203"/>
      <c r="F186" s="61">
        <v>0.04</v>
      </c>
      <c r="G186" s="61">
        <v>0.05</v>
      </c>
      <c r="H186" s="62">
        <v>0.08</v>
      </c>
      <c r="I186" s="64">
        <f>(H186*L186%)+H186</f>
        <v>0.088</v>
      </c>
      <c r="J186" s="63">
        <v>0.04</v>
      </c>
      <c r="K186" s="61"/>
      <c r="L186" s="212">
        <v>10</v>
      </c>
    </row>
    <row r="187" spans="1:12" s="53" customFormat="1" ht="15" customHeight="1">
      <c r="A187" s="1"/>
      <c r="B187" s="210"/>
      <c r="C187" s="507" t="s">
        <v>174</v>
      </c>
      <c r="D187" s="507"/>
      <c r="E187" s="507"/>
      <c r="F187" s="507"/>
      <c r="G187" s="507"/>
      <c r="H187" s="507"/>
      <c r="I187" s="507"/>
      <c r="J187" s="507"/>
      <c r="K187" s="507"/>
      <c r="L187" s="508"/>
    </row>
    <row r="188" spans="1:12" s="53" customFormat="1" ht="15" customHeight="1">
      <c r="A188" s="1"/>
      <c r="B188" s="210"/>
      <c r="C188" s="509"/>
      <c r="D188" s="509"/>
      <c r="E188" s="509"/>
      <c r="F188" s="509"/>
      <c r="G188" s="509"/>
      <c r="H188" s="509"/>
      <c r="I188" s="509"/>
      <c r="J188" s="509"/>
      <c r="K188" s="509"/>
      <c r="L188" s="510"/>
    </row>
    <row r="189" spans="2:12" ht="15" customHeight="1">
      <c r="B189" s="211"/>
      <c r="C189" s="197" t="s">
        <v>175</v>
      </c>
      <c r="D189" s="197"/>
      <c r="E189" s="202"/>
      <c r="F189" s="61">
        <v>0.035</v>
      </c>
      <c r="G189" s="61">
        <v>0.055</v>
      </c>
      <c r="H189" s="62">
        <v>0.08</v>
      </c>
      <c r="I189" s="64">
        <f aca="true" t="shared" si="11" ref="I189:I198">(H189*L189%)+H189</f>
        <v>0.088</v>
      </c>
      <c r="J189" s="63"/>
      <c r="K189" s="61"/>
      <c r="L189" s="212">
        <v>10</v>
      </c>
    </row>
    <row r="190" spans="2:12" ht="15" customHeight="1">
      <c r="B190" s="211"/>
      <c r="C190" s="197" t="s">
        <v>176</v>
      </c>
      <c r="D190" s="197"/>
      <c r="E190" s="202"/>
      <c r="F190" s="61">
        <v>0.03</v>
      </c>
      <c r="G190" s="61">
        <v>0.03</v>
      </c>
      <c r="H190" s="62">
        <v>0.05</v>
      </c>
      <c r="I190" s="64">
        <f t="shared" si="11"/>
        <v>0.05500000000000001</v>
      </c>
      <c r="J190" s="63">
        <v>0.05</v>
      </c>
      <c r="K190" s="61"/>
      <c r="L190" s="212">
        <v>10</v>
      </c>
    </row>
    <row r="191" spans="2:12" ht="15" customHeight="1">
      <c r="B191" s="211"/>
      <c r="C191" s="197" t="s">
        <v>177</v>
      </c>
      <c r="D191" s="197"/>
      <c r="E191" s="202"/>
      <c r="F191" s="61">
        <v>0.02</v>
      </c>
      <c r="G191" s="61">
        <v>0.02</v>
      </c>
      <c r="H191" s="62">
        <v>0.03</v>
      </c>
      <c r="I191" s="64">
        <f t="shared" si="11"/>
        <v>0.033</v>
      </c>
      <c r="J191" s="63">
        <v>0.03</v>
      </c>
      <c r="K191" s="61"/>
      <c r="L191" s="212">
        <v>10</v>
      </c>
    </row>
    <row r="192" spans="2:12" ht="15" customHeight="1">
      <c r="B192" s="211"/>
      <c r="C192" s="197" t="s">
        <v>178</v>
      </c>
      <c r="D192" s="197"/>
      <c r="E192" s="202"/>
      <c r="F192" s="61">
        <v>0.1</v>
      </c>
      <c r="G192" s="61">
        <v>0.2</v>
      </c>
      <c r="H192" s="62">
        <v>0.13</v>
      </c>
      <c r="I192" s="64">
        <f t="shared" si="11"/>
        <v>0.14300000000000002</v>
      </c>
      <c r="J192" s="63">
        <v>0.13</v>
      </c>
      <c r="K192" s="61"/>
      <c r="L192" s="212">
        <v>10</v>
      </c>
    </row>
    <row r="193" spans="2:12" ht="15" customHeight="1">
      <c r="B193" s="211"/>
      <c r="C193" s="197" t="s">
        <v>179</v>
      </c>
      <c r="D193" s="197"/>
      <c r="E193" s="202"/>
      <c r="F193" s="61">
        <v>0.1</v>
      </c>
      <c r="G193" s="61">
        <v>0.1</v>
      </c>
      <c r="H193" s="62">
        <v>0.13</v>
      </c>
      <c r="I193" s="64">
        <f t="shared" si="11"/>
        <v>0.14300000000000002</v>
      </c>
      <c r="J193" s="63">
        <v>0.13</v>
      </c>
      <c r="K193" s="61"/>
      <c r="L193" s="212">
        <v>10</v>
      </c>
    </row>
    <row r="194" spans="2:12" ht="15" customHeight="1">
      <c r="B194" s="211"/>
      <c r="C194" s="197" t="s">
        <v>180</v>
      </c>
      <c r="D194" s="197"/>
      <c r="E194" s="202"/>
      <c r="F194" s="61">
        <v>0.125</v>
      </c>
      <c r="G194" s="61">
        <v>0.125</v>
      </c>
      <c r="H194" s="62">
        <v>0.25</v>
      </c>
      <c r="I194" s="64">
        <f t="shared" si="11"/>
        <v>0.275</v>
      </c>
      <c r="J194" s="63">
        <v>0.15</v>
      </c>
      <c r="K194" s="61"/>
      <c r="L194" s="212">
        <v>10</v>
      </c>
    </row>
    <row r="195" spans="2:12" ht="15" customHeight="1">
      <c r="B195" s="211"/>
      <c r="C195" s="197" t="s">
        <v>163</v>
      </c>
      <c r="D195" s="197"/>
      <c r="E195" s="202"/>
      <c r="F195" s="61">
        <v>0.115</v>
      </c>
      <c r="G195" s="61">
        <v>0.115</v>
      </c>
      <c r="H195" s="62">
        <v>0.11</v>
      </c>
      <c r="I195" s="64">
        <f t="shared" si="11"/>
        <v>0.121</v>
      </c>
      <c r="J195" s="63">
        <v>0.115</v>
      </c>
      <c r="K195" s="61"/>
      <c r="L195" s="212">
        <v>10</v>
      </c>
    </row>
    <row r="196" spans="2:12" ht="15" customHeight="1">
      <c r="B196" s="211"/>
      <c r="C196" s="197" t="s">
        <v>181</v>
      </c>
      <c r="D196" s="197"/>
      <c r="E196" s="202"/>
      <c r="F196" s="61">
        <v>0.11</v>
      </c>
      <c r="G196" s="61">
        <v>0.11</v>
      </c>
      <c r="H196" s="62">
        <v>0.11</v>
      </c>
      <c r="I196" s="64">
        <f t="shared" si="11"/>
        <v>0.121</v>
      </c>
      <c r="J196" s="63">
        <v>0.1</v>
      </c>
      <c r="K196" s="61"/>
      <c r="L196" s="212">
        <v>10</v>
      </c>
    </row>
    <row r="197" spans="2:12" ht="15" customHeight="1">
      <c r="B197" s="211"/>
      <c r="C197" s="197" t="s">
        <v>182</v>
      </c>
      <c r="D197" s="197"/>
      <c r="E197" s="202"/>
      <c r="F197" s="61">
        <v>0.02</v>
      </c>
      <c r="G197" s="61">
        <v>0.03</v>
      </c>
      <c r="H197" s="62">
        <v>0.035</v>
      </c>
      <c r="I197" s="64">
        <f t="shared" si="11"/>
        <v>0.038500000000000006</v>
      </c>
      <c r="J197" s="63">
        <v>0.04</v>
      </c>
      <c r="K197" s="61"/>
      <c r="L197" s="212">
        <v>10</v>
      </c>
    </row>
    <row r="198" spans="2:12" ht="15" customHeight="1" thickBot="1">
      <c r="B198" s="219"/>
      <c r="C198" s="220" t="s">
        <v>164</v>
      </c>
      <c r="D198" s="220"/>
      <c r="E198" s="221"/>
      <c r="F198" s="222">
        <v>0.06</v>
      </c>
      <c r="G198" s="222">
        <v>0.06</v>
      </c>
      <c r="H198" s="223">
        <v>0.12</v>
      </c>
      <c r="I198" s="224">
        <f t="shared" si="11"/>
        <v>0.132</v>
      </c>
      <c r="J198" s="225">
        <v>0.12</v>
      </c>
      <c r="K198" s="222"/>
      <c r="L198" s="226">
        <v>10</v>
      </c>
    </row>
    <row r="199" ht="15" customHeight="1"/>
  </sheetData>
  <sheetProtection/>
  <mergeCells count="34">
    <mergeCell ref="K9:K15"/>
    <mergeCell ref="L9:L15"/>
    <mergeCell ref="N9:U9"/>
    <mergeCell ref="N10:U10"/>
    <mergeCell ref="N11:U11"/>
    <mergeCell ref="N12:U12"/>
    <mergeCell ref="C50:L51"/>
    <mergeCell ref="C67:L68"/>
    <mergeCell ref="C75:L76"/>
    <mergeCell ref="C77:L78"/>
    <mergeCell ref="C86:L87"/>
    <mergeCell ref="D2:I2"/>
    <mergeCell ref="B4:L6"/>
    <mergeCell ref="C53:L54"/>
    <mergeCell ref="C33:L34"/>
    <mergeCell ref="C18:L19"/>
    <mergeCell ref="C93:L94"/>
    <mergeCell ref="C102:L103"/>
    <mergeCell ref="C114:L115"/>
    <mergeCell ref="C131:L132"/>
    <mergeCell ref="C135:L136"/>
    <mergeCell ref="C139:L140"/>
    <mergeCell ref="C146:L147"/>
    <mergeCell ref="C156:L157"/>
    <mergeCell ref="C168:L169"/>
    <mergeCell ref="C174:L175"/>
    <mergeCell ref="C187:L188"/>
    <mergeCell ref="C184:L185"/>
    <mergeCell ref="B9:E15"/>
    <mergeCell ref="F9:F15"/>
    <mergeCell ref="G9:G15"/>
    <mergeCell ref="H9:H15"/>
    <mergeCell ref="I9:I15"/>
    <mergeCell ref="J9:J1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Joël Leboucher</cp:lastModifiedBy>
  <cp:lastPrinted>2011-07-04T15:45:19Z</cp:lastPrinted>
  <dcterms:created xsi:type="dcterms:W3CDTF">2011-06-03T12:05:46Z</dcterms:created>
  <dcterms:modified xsi:type="dcterms:W3CDTF">2023-11-03T08:57:01Z</dcterms:modified>
  <cp:category/>
  <cp:version/>
  <cp:contentType/>
  <cp:contentStatus/>
</cp:coreProperties>
</file>